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マイドライブ\2025年度\03.市民大会\01.大会要項\"/>
    </mc:Choice>
  </mc:AlternateContent>
  <xr:revisionPtr revIDLastSave="0" documentId="13_ncr:1_{2899AC08-B26A-4D61-9775-B47380870CBE}" xr6:coauthVersionLast="47" xr6:coauthVersionMax="47" xr10:uidLastSave="{00000000-0000-0000-0000-000000000000}"/>
  <bookViews>
    <workbookView xWindow="-30588" yWindow="6360" windowWidth="23196" windowHeight="16332" tabRatio="385" xr2:uid="{00000000-000D-0000-FFFF-FFFF00000000}"/>
  </bookViews>
  <sheets>
    <sheet name="申込一覧表" sheetId="3" r:id="rId1"/>
    <sheet name="リレーオーダー" sheetId="4" r:id="rId2"/>
    <sheet name="種目一覧" sheetId="2" r:id="rId3"/>
  </sheets>
  <definedNames>
    <definedName name="_xlnm.Print_Area" localSheetId="1">リレーオーダー!$A$1:$M$36</definedName>
    <definedName name="_xlnm.Print_Area" localSheetId="0">申込一覧表!$A$1:$AF$53</definedName>
    <definedName name="_xlnm.Print_Titles" localSheetId="1">リレーオーダー!$1:$8</definedName>
    <definedName name="_xlnm.Print_Titles" localSheetId="0">申込一覧表!$1:$14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3" l="1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I16" i="3" s="1"/>
  <c r="BH16" i="3" s="1"/>
  <c r="B8" i="2"/>
  <c r="B7" i="2"/>
  <c r="I45" i="3" s="1"/>
  <c r="BT45" i="3" s="1"/>
  <c r="B6" i="2"/>
  <c r="B5" i="2"/>
  <c r="B4" i="2"/>
  <c r="B3" i="2"/>
  <c r="E4" i="4"/>
  <c r="AO46" i="3"/>
  <c r="AN46" i="3"/>
  <c r="AM46" i="3"/>
  <c r="AL46" i="3"/>
  <c r="AK46" i="3"/>
  <c r="AJ46" i="3"/>
  <c r="AI46" i="3"/>
  <c r="AH46" i="3"/>
  <c r="AG46" i="3"/>
  <c r="AO45" i="3"/>
  <c r="AN45" i="3"/>
  <c r="AM45" i="3"/>
  <c r="AL45" i="3"/>
  <c r="AK45" i="3"/>
  <c r="AJ45" i="3"/>
  <c r="AI45" i="3"/>
  <c r="AH45" i="3"/>
  <c r="AG45" i="3"/>
  <c r="AO44" i="3"/>
  <c r="AN44" i="3"/>
  <c r="AM44" i="3"/>
  <c r="AL44" i="3"/>
  <c r="AK44" i="3"/>
  <c r="AJ44" i="3"/>
  <c r="AI44" i="3"/>
  <c r="AH44" i="3"/>
  <c r="AG44" i="3"/>
  <c r="AO43" i="3"/>
  <c r="AN43" i="3"/>
  <c r="AM43" i="3"/>
  <c r="AL43" i="3"/>
  <c r="AK43" i="3"/>
  <c r="AJ43" i="3"/>
  <c r="AI43" i="3"/>
  <c r="AH43" i="3"/>
  <c r="AG43" i="3"/>
  <c r="I43" i="3"/>
  <c r="BL43" i="3" s="1"/>
  <c r="AO42" i="3"/>
  <c r="AN42" i="3"/>
  <c r="AM42" i="3"/>
  <c r="AL42" i="3"/>
  <c r="AK42" i="3"/>
  <c r="AJ42" i="3"/>
  <c r="AI42" i="3"/>
  <c r="AH42" i="3"/>
  <c r="AG42" i="3"/>
  <c r="AO41" i="3"/>
  <c r="AN41" i="3"/>
  <c r="AM41" i="3"/>
  <c r="AL41" i="3"/>
  <c r="AK41" i="3"/>
  <c r="AJ41" i="3"/>
  <c r="AI41" i="3"/>
  <c r="AH41" i="3"/>
  <c r="AG41" i="3"/>
  <c r="AO40" i="3"/>
  <c r="AN40" i="3"/>
  <c r="AM40" i="3"/>
  <c r="AL40" i="3"/>
  <c r="AK40" i="3"/>
  <c r="AJ40" i="3"/>
  <c r="AI40" i="3"/>
  <c r="AH40" i="3"/>
  <c r="AG40" i="3"/>
  <c r="AO39" i="3"/>
  <c r="AN39" i="3"/>
  <c r="AM39" i="3"/>
  <c r="AL39" i="3"/>
  <c r="AK39" i="3"/>
  <c r="AJ39" i="3"/>
  <c r="AI39" i="3"/>
  <c r="AH39" i="3"/>
  <c r="AG39" i="3"/>
  <c r="I39" i="3"/>
  <c r="BC39" i="3" s="1"/>
  <c r="AO38" i="3"/>
  <c r="AN38" i="3"/>
  <c r="AM38" i="3"/>
  <c r="AL38" i="3"/>
  <c r="AK38" i="3"/>
  <c r="AJ38" i="3"/>
  <c r="AI38" i="3"/>
  <c r="AH38" i="3"/>
  <c r="AG38" i="3"/>
  <c r="AO37" i="3"/>
  <c r="AN37" i="3"/>
  <c r="AM37" i="3"/>
  <c r="AL37" i="3"/>
  <c r="AK37" i="3"/>
  <c r="AJ37" i="3"/>
  <c r="AI37" i="3"/>
  <c r="AH37" i="3"/>
  <c r="AG37" i="3"/>
  <c r="AO36" i="3"/>
  <c r="AN36" i="3"/>
  <c r="AM36" i="3"/>
  <c r="AL36" i="3"/>
  <c r="AK36" i="3"/>
  <c r="AJ36" i="3"/>
  <c r="AI36" i="3"/>
  <c r="AH36" i="3"/>
  <c r="AG36" i="3"/>
  <c r="I36" i="3"/>
  <c r="BB36" i="3" s="1"/>
  <c r="AO35" i="3"/>
  <c r="AN35" i="3"/>
  <c r="AM35" i="3"/>
  <c r="AL35" i="3"/>
  <c r="AK35" i="3"/>
  <c r="AJ35" i="3"/>
  <c r="AI35" i="3"/>
  <c r="AH35" i="3"/>
  <c r="AG35" i="3"/>
  <c r="AO34" i="3"/>
  <c r="AN34" i="3"/>
  <c r="AM34" i="3"/>
  <c r="AL34" i="3"/>
  <c r="AK34" i="3"/>
  <c r="AJ34" i="3"/>
  <c r="AI34" i="3"/>
  <c r="AH34" i="3"/>
  <c r="AG34" i="3"/>
  <c r="AO33" i="3"/>
  <c r="AN33" i="3"/>
  <c r="AM33" i="3"/>
  <c r="AL33" i="3"/>
  <c r="AK33" i="3"/>
  <c r="AJ33" i="3"/>
  <c r="AI33" i="3"/>
  <c r="AH33" i="3"/>
  <c r="AG33" i="3"/>
  <c r="AO32" i="3"/>
  <c r="AN32" i="3"/>
  <c r="AM32" i="3"/>
  <c r="AL32" i="3"/>
  <c r="AK32" i="3"/>
  <c r="AJ32" i="3"/>
  <c r="AI32" i="3"/>
  <c r="AH32" i="3"/>
  <c r="AG32" i="3"/>
  <c r="AO31" i="3"/>
  <c r="AN31" i="3"/>
  <c r="AM31" i="3"/>
  <c r="AL31" i="3"/>
  <c r="AK31" i="3"/>
  <c r="AJ31" i="3"/>
  <c r="AI31" i="3"/>
  <c r="AH31" i="3"/>
  <c r="AG31" i="3"/>
  <c r="I31" i="3"/>
  <c r="BR31" i="3" s="1"/>
  <c r="AO30" i="3"/>
  <c r="AN30" i="3"/>
  <c r="AM30" i="3"/>
  <c r="AL30" i="3"/>
  <c r="AK30" i="3"/>
  <c r="AJ30" i="3"/>
  <c r="AI30" i="3"/>
  <c r="AH30" i="3"/>
  <c r="AG30" i="3"/>
  <c r="AO29" i="3"/>
  <c r="AN29" i="3"/>
  <c r="AM29" i="3"/>
  <c r="AL29" i="3"/>
  <c r="AK29" i="3"/>
  <c r="AJ29" i="3"/>
  <c r="AI29" i="3"/>
  <c r="AH29" i="3"/>
  <c r="AG29" i="3"/>
  <c r="AO28" i="3"/>
  <c r="AN28" i="3"/>
  <c r="AM28" i="3"/>
  <c r="AL28" i="3"/>
  <c r="AK28" i="3"/>
  <c r="AJ28" i="3"/>
  <c r="AI28" i="3"/>
  <c r="AH28" i="3"/>
  <c r="AG28" i="3"/>
  <c r="I28" i="3"/>
  <c r="BP28" i="3" s="1"/>
  <c r="AO27" i="3"/>
  <c r="AN27" i="3"/>
  <c r="AM27" i="3"/>
  <c r="AL27" i="3"/>
  <c r="AK27" i="3"/>
  <c r="AJ27" i="3"/>
  <c r="AI27" i="3"/>
  <c r="AH27" i="3"/>
  <c r="AG27" i="3"/>
  <c r="AO26" i="3"/>
  <c r="AN26" i="3"/>
  <c r="AM26" i="3"/>
  <c r="AL26" i="3"/>
  <c r="AK26" i="3"/>
  <c r="AJ26" i="3"/>
  <c r="AI26" i="3"/>
  <c r="AH26" i="3"/>
  <c r="AG26" i="3"/>
  <c r="AO25" i="3"/>
  <c r="AN25" i="3"/>
  <c r="AM25" i="3"/>
  <c r="AL25" i="3"/>
  <c r="AK25" i="3"/>
  <c r="AJ25" i="3"/>
  <c r="AI25" i="3"/>
  <c r="AH25" i="3"/>
  <c r="AG25" i="3"/>
  <c r="AO24" i="3"/>
  <c r="AN24" i="3"/>
  <c r="AM24" i="3"/>
  <c r="AL24" i="3"/>
  <c r="AK24" i="3"/>
  <c r="AJ24" i="3"/>
  <c r="AI24" i="3"/>
  <c r="AH24" i="3"/>
  <c r="AG24" i="3"/>
  <c r="I24" i="3"/>
  <c r="AZ24" i="3" s="1"/>
  <c r="AO23" i="3"/>
  <c r="AN23" i="3"/>
  <c r="AM23" i="3"/>
  <c r="AL23" i="3"/>
  <c r="AK23" i="3"/>
  <c r="AJ23" i="3"/>
  <c r="AI23" i="3"/>
  <c r="AH23" i="3"/>
  <c r="AG23" i="3"/>
  <c r="I23" i="3"/>
  <c r="BQ23" i="3" s="1"/>
  <c r="AO22" i="3"/>
  <c r="AN22" i="3"/>
  <c r="AM22" i="3"/>
  <c r="AL22" i="3"/>
  <c r="AK22" i="3"/>
  <c r="AJ22" i="3"/>
  <c r="AI22" i="3"/>
  <c r="AH22" i="3"/>
  <c r="AG22" i="3"/>
  <c r="AO21" i="3"/>
  <c r="AN21" i="3"/>
  <c r="AM21" i="3"/>
  <c r="AL21" i="3"/>
  <c r="AK21" i="3"/>
  <c r="AJ21" i="3"/>
  <c r="AI21" i="3"/>
  <c r="AH21" i="3"/>
  <c r="AG21" i="3"/>
  <c r="AO20" i="3"/>
  <c r="AN20" i="3"/>
  <c r="AM20" i="3"/>
  <c r="AL20" i="3"/>
  <c r="AK20" i="3"/>
  <c r="AJ20" i="3"/>
  <c r="AI20" i="3"/>
  <c r="AH20" i="3"/>
  <c r="AG20" i="3"/>
  <c r="AO19" i="3"/>
  <c r="AN19" i="3"/>
  <c r="AM19" i="3"/>
  <c r="AL19" i="3"/>
  <c r="AK19" i="3"/>
  <c r="AJ19" i="3"/>
  <c r="AI19" i="3"/>
  <c r="AH19" i="3"/>
  <c r="AG19" i="3"/>
  <c r="I19" i="3"/>
  <c r="BL19" i="3" s="1"/>
  <c r="AO18" i="3"/>
  <c r="AN18" i="3"/>
  <c r="AM18" i="3"/>
  <c r="AL18" i="3"/>
  <c r="AK18" i="3"/>
  <c r="AJ18" i="3"/>
  <c r="AI18" i="3"/>
  <c r="AH18" i="3"/>
  <c r="AG18" i="3"/>
  <c r="AO17" i="3"/>
  <c r="AN17" i="3"/>
  <c r="AM17" i="3"/>
  <c r="AL17" i="3"/>
  <c r="AK17" i="3"/>
  <c r="AJ17" i="3"/>
  <c r="AI17" i="3"/>
  <c r="AH17" i="3"/>
  <c r="AG17" i="3"/>
  <c r="I17" i="3"/>
  <c r="BR17" i="3" s="1"/>
  <c r="E16" i="3"/>
  <c r="I15" i="3"/>
  <c r="BT15" i="3" s="1"/>
  <c r="E15" i="3"/>
  <c r="BT14" i="3"/>
  <c r="BS14" i="3"/>
  <c r="BR14" i="3"/>
  <c r="BQ14" i="3"/>
  <c r="BP14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AU14" i="3"/>
  <c r="AN14" i="3" l="1"/>
  <c r="AN10" i="3"/>
  <c r="AN7" i="3" s="1"/>
  <c r="AJ10" i="3"/>
  <c r="AJ5" i="3" s="1"/>
  <c r="AH14" i="3"/>
  <c r="I18" i="3"/>
  <c r="BN18" i="3" s="1"/>
  <c r="I22" i="3"/>
  <c r="AU22" i="3" s="1"/>
  <c r="I26" i="3"/>
  <c r="AV26" i="3" s="1"/>
  <c r="I30" i="3"/>
  <c r="BT30" i="3" s="1"/>
  <c r="I34" i="3"/>
  <c r="BT34" i="3" s="1"/>
  <c r="I38" i="3"/>
  <c r="BL38" i="3" s="1"/>
  <c r="I42" i="3"/>
  <c r="BH42" i="3" s="1"/>
  <c r="AL14" i="3"/>
  <c r="I46" i="3"/>
  <c r="BR46" i="3" s="1"/>
  <c r="I27" i="3"/>
  <c r="BQ27" i="3" s="1"/>
  <c r="I35" i="3"/>
  <c r="BG35" i="3" s="1"/>
  <c r="AJ14" i="3"/>
  <c r="I20" i="3"/>
  <c r="BT20" i="3" s="1"/>
  <c r="I32" i="3"/>
  <c r="BT32" i="3" s="1"/>
  <c r="I40" i="3"/>
  <c r="BQ40" i="3" s="1"/>
  <c r="AH10" i="3"/>
  <c r="AH5" i="3" s="1"/>
  <c r="I44" i="3"/>
  <c r="BN44" i="3" s="1"/>
  <c r="AI9" i="3"/>
  <c r="AI5" i="3" s="1"/>
  <c r="AM9" i="3"/>
  <c r="AM7" i="3" s="1"/>
  <c r="I21" i="3"/>
  <c r="BJ21" i="3" s="1"/>
  <c r="I25" i="3"/>
  <c r="BQ25" i="3" s="1"/>
  <c r="I29" i="3"/>
  <c r="BC29" i="3" s="1"/>
  <c r="I33" i="3"/>
  <c r="BR33" i="3" s="1"/>
  <c r="I37" i="3"/>
  <c r="BR37" i="3" s="1"/>
  <c r="I41" i="3"/>
  <c r="BN41" i="3" s="1"/>
  <c r="BR45" i="3"/>
  <c r="AW36" i="3"/>
  <c r="BB45" i="3"/>
  <c r="AU35" i="3"/>
  <c r="BK35" i="3"/>
  <c r="AX41" i="3"/>
  <c r="BN19" i="3"/>
  <c r="AV43" i="3"/>
  <c r="BJ43" i="3"/>
  <c r="BK31" i="3"/>
  <c r="BT44" i="3"/>
  <c r="BA16" i="3"/>
  <c r="AL10" i="3"/>
  <c r="AL6" i="3" s="1"/>
  <c r="AV19" i="3"/>
  <c r="BR19" i="3"/>
  <c r="BO31" i="3"/>
  <c r="AY33" i="3"/>
  <c r="AG13" i="3"/>
  <c r="AK9" i="3"/>
  <c r="AK6" i="3" s="1"/>
  <c r="AX43" i="3"/>
  <c r="BN43" i="3"/>
  <c r="BL16" i="3"/>
  <c r="BD19" i="3"/>
  <c r="AZ26" i="3"/>
  <c r="AV28" i="3"/>
  <c r="AU31" i="3"/>
  <c r="BG33" i="3"/>
  <c r="BN39" i="3"/>
  <c r="BD43" i="3"/>
  <c r="BR43" i="3"/>
  <c r="AV44" i="3"/>
  <c r="BF19" i="3"/>
  <c r="BC27" i="3"/>
  <c r="BS27" i="3"/>
  <c r="AZ28" i="3"/>
  <c r="AY31" i="3"/>
  <c r="BF43" i="3"/>
  <c r="BT43" i="3"/>
  <c r="BD44" i="3"/>
  <c r="BJ40" i="3"/>
  <c r="AU15" i="3"/>
  <c r="BJ15" i="3"/>
  <c r="BN16" i="3"/>
  <c r="BJ23" i="3"/>
  <c r="BP24" i="3"/>
  <c r="BL26" i="3"/>
  <c r="AU33" i="3"/>
  <c r="BK33" i="3"/>
  <c r="AY35" i="3"/>
  <c r="BP35" i="3"/>
  <c r="BM36" i="3"/>
  <c r="BT37" i="3"/>
  <c r="BP40" i="3"/>
  <c r="BF41" i="3"/>
  <c r="AZ42" i="3"/>
  <c r="BF45" i="3"/>
  <c r="AZ15" i="3"/>
  <c r="BO15" i="3"/>
  <c r="BB15" i="3"/>
  <c r="BP15" i="3"/>
  <c r="BB16" i="3"/>
  <c r="AV15" i="3"/>
  <c r="BD15" i="3"/>
  <c r="BK15" i="3"/>
  <c r="BR15" i="3"/>
  <c r="AV16" i="3"/>
  <c r="BF16" i="3"/>
  <c r="BT16" i="3"/>
  <c r="AG9" i="3"/>
  <c r="AG5" i="3" s="1"/>
  <c r="AO11" i="3"/>
  <c r="AP11" i="3" s="1"/>
  <c r="AX19" i="3"/>
  <c r="BJ19" i="3"/>
  <c r="BT19" i="3"/>
  <c r="AX23" i="3"/>
  <c r="BN23" i="3"/>
  <c r="AV24" i="3"/>
  <c r="BO25" i="3"/>
  <c r="BP26" i="3"/>
  <c r="BL28" i="3"/>
  <c r="BC31" i="3"/>
  <c r="BS31" i="3"/>
  <c r="BC35" i="3"/>
  <c r="BR36" i="3"/>
  <c r="AZ40" i="3"/>
  <c r="BJ45" i="3"/>
  <c r="BG15" i="3"/>
  <c r="BF23" i="3"/>
  <c r="BL24" i="3"/>
  <c r="AY15" i="3"/>
  <c r="BF15" i="3"/>
  <c r="BL15" i="3"/>
  <c r="AW16" i="3"/>
  <c r="BB19" i="3"/>
  <c r="BB23" i="3"/>
  <c r="BR23" i="3"/>
  <c r="BR25" i="3"/>
  <c r="BG31" i="3"/>
  <c r="BC33" i="3"/>
  <c r="BS33" i="3"/>
  <c r="BE40" i="3"/>
  <c r="BB43" i="3"/>
  <c r="BL44" i="3"/>
  <c r="AX45" i="3"/>
  <c r="BN45" i="3"/>
  <c r="AI13" i="3"/>
  <c r="BK22" i="3"/>
  <c r="BC22" i="3"/>
  <c r="AY22" i="3"/>
  <c r="BF22" i="3"/>
  <c r="AX22" i="3"/>
  <c r="BQ22" i="3"/>
  <c r="AW22" i="3"/>
  <c r="T7" i="3"/>
  <c r="W7" i="3" s="1"/>
  <c r="BB18" i="3"/>
  <c r="BJ18" i="3"/>
  <c r="BR18" i="3"/>
  <c r="BS16" i="3"/>
  <c r="BO16" i="3"/>
  <c r="BK16" i="3"/>
  <c r="BG16" i="3"/>
  <c r="BC16" i="3"/>
  <c r="AY16" i="3"/>
  <c r="AU16" i="3"/>
  <c r="BQ16" i="3"/>
  <c r="BM16" i="3"/>
  <c r="AX16" i="3"/>
  <c r="BD16" i="3"/>
  <c r="BI16" i="3"/>
  <c r="BP16" i="3"/>
  <c r="AK13" i="3"/>
  <c r="BB17" i="3"/>
  <c r="BJ17" i="3"/>
  <c r="AV18" i="3"/>
  <c r="BD18" i="3"/>
  <c r="BL18" i="3"/>
  <c r="BT18" i="3"/>
  <c r="BO20" i="3"/>
  <c r="BI20" i="3"/>
  <c r="BH22" i="3"/>
  <c r="BS24" i="3"/>
  <c r="BO24" i="3"/>
  <c r="BK24" i="3"/>
  <c r="BG24" i="3"/>
  <c r="BC24" i="3"/>
  <c r="AY24" i="3"/>
  <c r="AU24" i="3"/>
  <c r="BR24" i="3"/>
  <c r="BN24" i="3"/>
  <c r="BJ24" i="3"/>
  <c r="BF24" i="3"/>
  <c r="BB24" i="3"/>
  <c r="AX24" i="3"/>
  <c r="BQ24" i="3"/>
  <c r="BM24" i="3"/>
  <c r="BI24" i="3"/>
  <c r="BE24" i="3"/>
  <c r="BA24" i="3"/>
  <c r="AW24" i="3"/>
  <c r="BD24" i="3"/>
  <c r="BT24" i="3"/>
  <c r="BS26" i="3"/>
  <c r="BO26" i="3"/>
  <c r="BK26" i="3"/>
  <c r="BG26" i="3"/>
  <c r="BC26" i="3"/>
  <c r="AY26" i="3"/>
  <c r="AU26" i="3"/>
  <c r="BR26" i="3"/>
  <c r="BN26" i="3"/>
  <c r="BJ26" i="3"/>
  <c r="BF26" i="3"/>
  <c r="BB26" i="3"/>
  <c r="AX26" i="3"/>
  <c r="BQ26" i="3"/>
  <c r="BM26" i="3"/>
  <c r="BI26" i="3"/>
  <c r="BE26" i="3"/>
  <c r="BA26" i="3"/>
  <c r="AW26" i="3"/>
  <c r="BD26" i="3"/>
  <c r="BT26" i="3"/>
  <c r="BS28" i="3"/>
  <c r="BO28" i="3"/>
  <c r="BK28" i="3"/>
  <c r="BG28" i="3"/>
  <c r="BC28" i="3"/>
  <c r="AY28" i="3"/>
  <c r="AU28" i="3"/>
  <c r="BR28" i="3"/>
  <c r="BN28" i="3"/>
  <c r="BJ28" i="3"/>
  <c r="BF28" i="3"/>
  <c r="BB28" i="3"/>
  <c r="AX28" i="3"/>
  <c r="BQ28" i="3"/>
  <c r="BM28" i="3"/>
  <c r="BI28" i="3"/>
  <c r="BE28" i="3"/>
  <c r="BA28" i="3"/>
  <c r="AW28" i="3"/>
  <c r="BD28" i="3"/>
  <c r="BT28" i="3"/>
  <c r="BQ17" i="3"/>
  <c r="BM17" i="3"/>
  <c r="BI17" i="3"/>
  <c r="BE17" i="3"/>
  <c r="BA17" i="3"/>
  <c r="AW17" i="3"/>
  <c r="BS17" i="3"/>
  <c r="BO17" i="3"/>
  <c r="BK17" i="3"/>
  <c r="BG17" i="3"/>
  <c r="BC17" i="3"/>
  <c r="AY17" i="3"/>
  <c r="AU17" i="3"/>
  <c r="AZ17" i="3"/>
  <c r="BH17" i="3"/>
  <c r="BP17" i="3"/>
  <c r="BQ21" i="3"/>
  <c r="BM21" i="3"/>
  <c r="BL21" i="3"/>
  <c r="BH21" i="3"/>
  <c r="BG21" i="3"/>
  <c r="BC21" i="3"/>
  <c r="AM13" i="3"/>
  <c r="BQ15" i="3"/>
  <c r="BM15" i="3"/>
  <c r="BI15" i="3"/>
  <c r="BE15" i="3"/>
  <c r="BA15" i="3"/>
  <c r="AW15" i="3"/>
  <c r="AX15" i="3"/>
  <c r="BC15" i="3"/>
  <c r="BH15" i="3"/>
  <c r="BN15" i="3"/>
  <c r="BS15" i="3"/>
  <c r="AZ16" i="3"/>
  <c r="BE16" i="3"/>
  <c r="BJ16" i="3"/>
  <c r="BR16" i="3"/>
  <c r="AV17" i="3"/>
  <c r="BD17" i="3"/>
  <c r="BL17" i="3"/>
  <c r="BT17" i="3"/>
  <c r="AX18" i="3"/>
  <c r="BF18" i="3"/>
  <c r="BQ19" i="3"/>
  <c r="BM19" i="3"/>
  <c r="BI19" i="3"/>
  <c r="BE19" i="3"/>
  <c r="BA19" i="3"/>
  <c r="AW19" i="3"/>
  <c r="BS19" i="3"/>
  <c r="BO19" i="3"/>
  <c r="BK19" i="3"/>
  <c r="BG19" i="3"/>
  <c r="BC19" i="3"/>
  <c r="AY19" i="3"/>
  <c r="AU19" i="3"/>
  <c r="AZ19" i="3"/>
  <c r="BH19" i="3"/>
  <c r="BP19" i="3"/>
  <c r="BN21" i="3"/>
  <c r="AV22" i="3"/>
  <c r="BH24" i="3"/>
  <c r="BH26" i="3"/>
  <c r="BH28" i="3"/>
  <c r="AX17" i="3"/>
  <c r="BF17" i="3"/>
  <c r="BN17" i="3"/>
  <c r="BS18" i="3"/>
  <c r="BO18" i="3"/>
  <c r="BK18" i="3"/>
  <c r="BG18" i="3"/>
  <c r="BC18" i="3"/>
  <c r="AY18" i="3"/>
  <c r="AU18" i="3"/>
  <c r="BQ18" i="3"/>
  <c r="BM18" i="3"/>
  <c r="BI18" i="3"/>
  <c r="BE18" i="3"/>
  <c r="BA18" i="3"/>
  <c r="AW18" i="3"/>
  <c r="AZ18" i="3"/>
  <c r="BH18" i="3"/>
  <c r="BP18" i="3"/>
  <c r="BB21" i="3"/>
  <c r="AU23" i="3"/>
  <c r="AY23" i="3"/>
  <c r="BC23" i="3"/>
  <c r="BG23" i="3"/>
  <c r="BK23" i="3"/>
  <c r="BO23" i="3"/>
  <c r="BS23" i="3"/>
  <c r="AX39" i="3"/>
  <c r="BS39" i="3"/>
  <c r="AV23" i="3"/>
  <c r="AZ23" i="3"/>
  <c r="BD23" i="3"/>
  <c r="BH23" i="3"/>
  <c r="BL23" i="3"/>
  <c r="BP23" i="3"/>
  <c r="BT23" i="3"/>
  <c r="BL25" i="3"/>
  <c r="BD27" i="3"/>
  <c r="BL27" i="3"/>
  <c r="BP27" i="3"/>
  <c r="BN29" i="3"/>
  <c r="BF29" i="3"/>
  <c r="BE29" i="3"/>
  <c r="AW29" i="3"/>
  <c r="AZ29" i="3"/>
  <c r="BK29" i="3"/>
  <c r="BS36" i="3"/>
  <c r="BO36" i="3"/>
  <c r="BK36" i="3"/>
  <c r="BG36" i="3"/>
  <c r="BC36" i="3"/>
  <c r="AY36" i="3"/>
  <c r="AU36" i="3"/>
  <c r="BQ36" i="3"/>
  <c r="BL36" i="3"/>
  <c r="BF36" i="3"/>
  <c r="BA36" i="3"/>
  <c r="AV36" i="3"/>
  <c r="BP36" i="3"/>
  <c r="BJ36" i="3"/>
  <c r="BE36" i="3"/>
  <c r="AZ36" i="3"/>
  <c r="BT36" i="3"/>
  <c r="BN36" i="3"/>
  <c r="BI36" i="3"/>
  <c r="BD36" i="3"/>
  <c r="AX36" i="3"/>
  <c r="BH36" i="3"/>
  <c r="BQ42" i="3"/>
  <c r="BM42" i="3"/>
  <c r="BI42" i="3"/>
  <c r="BE42" i="3"/>
  <c r="BA42" i="3"/>
  <c r="AW42" i="3"/>
  <c r="BS42" i="3"/>
  <c r="BO42" i="3"/>
  <c r="BK42" i="3"/>
  <c r="BG42" i="3"/>
  <c r="BC42" i="3"/>
  <c r="AY42" i="3"/>
  <c r="AU42" i="3"/>
  <c r="BN42" i="3"/>
  <c r="BF42" i="3"/>
  <c r="AX42" i="3"/>
  <c r="BT42" i="3"/>
  <c r="BL42" i="3"/>
  <c r="BD42" i="3"/>
  <c r="AV42" i="3"/>
  <c r="BR42" i="3"/>
  <c r="BJ42" i="3"/>
  <c r="BB42" i="3"/>
  <c r="BP42" i="3"/>
  <c r="AW23" i="3"/>
  <c r="BA23" i="3"/>
  <c r="BE23" i="3"/>
  <c r="BI23" i="3"/>
  <c r="BM23" i="3"/>
  <c r="AW27" i="3"/>
  <c r="AY29" i="3"/>
  <c r="BQ39" i="3"/>
  <c r="BM39" i="3"/>
  <c r="BI39" i="3"/>
  <c r="BE39" i="3"/>
  <c r="BA39" i="3"/>
  <c r="AW39" i="3"/>
  <c r="BR39" i="3"/>
  <c r="BL39" i="3"/>
  <c r="BG39" i="3"/>
  <c r="BB39" i="3"/>
  <c r="AV39" i="3"/>
  <c r="BP39" i="3"/>
  <c r="BK39" i="3"/>
  <c r="BF39" i="3"/>
  <c r="AZ39" i="3"/>
  <c r="AU39" i="3"/>
  <c r="BT39" i="3"/>
  <c r="BO39" i="3"/>
  <c r="BJ39" i="3"/>
  <c r="BD39" i="3"/>
  <c r="AY39" i="3"/>
  <c r="BH39" i="3"/>
  <c r="BB30" i="3"/>
  <c r="BJ30" i="3"/>
  <c r="BN30" i="3"/>
  <c r="AV31" i="3"/>
  <c r="AZ31" i="3"/>
  <c r="BD31" i="3"/>
  <c r="BH31" i="3"/>
  <c r="BL31" i="3"/>
  <c r="BP31" i="3"/>
  <c r="BT31" i="3"/>
  <c r="BJ32" i="3"/>
  <c r="BR32" i="3"/>
  <c r="AV33" i="3"/>
  <c r="AZ33" i="3"/>
  <c r="BD33" i="3"/>
  <c r="BH33" i="3"/>
  <c r="BL33" i="3"/>
  <c r="BP33" i="3"/>
  <c r="BT33" i="3"/>
  <c r="BQ35" i="3"/>
  <c r="BM35" i="3"/>
  <c r="AV35" i="3"/>
  <c r="AZ35" i="3"/>
  <c r="BD35" i="3"/>
  <c r="BH35" i="3"/>
  <c r="BL35" i="3"/>
  <c r="BR35" i="3"/>
  <c r="AU37" i="3"/>
  <c r="BF37" i="3"/>
  <c r="BO38" i="3"/>
  <c r="BG38" i="3"/>
  <c r="BH38" i="3"/>
  <c r="BR38" i="3"/>
  <c r="AV40" i="3"/>
  <c r="BA40" i="3"/>
  <c r="BF40" i="3"/>
  <c r="BL40" i="3"/>
  <c r="BS41" i="3"/>
  <c r="BO41" i="3"/>
  <c r="BK41" i="3"/>
  <c r="BG41" i="3"/>
  <c r="BC41" i="3"/>
  <c r="AY41" i="3"/>
  <c r="AU41" i="3"/>
  <c r="BQ41" i="3"/>
  <c r="BM41" i="3"/>
  <c r="BI41" i="3"/>
  <c r="BE41" i="3"/>
  <c r="BA41" i="3"/>
  <c r="AW41" i="3"/>
  <c r="AZ41" i="3"/>
  <c r="BH41" i="3"/>
  <c r="BP41" i="3"/>
  <c r="AX44" i="3"/>
  <c r="BF44" i="3"/>
  <c r="AY30" i="3"/>
  <c r="BC30" i="3"/>
  <c r="AW31" i="3"/>
  <c r="BA31" i="3"/>
  <c r="BE31" i="3"/>
  <c r="BI31" i="3"/>
  <c r="BM31" i="3"/>
  <c r="BQ31" i="3"/>
  <c r="BC32" i="3"/>
  <c r="BK32" i="3"/>
  <c r="AW33" i="3"/>
  <c r="BA33" i="3"/>
  <c r="BE33" i="3"/>
  <c r="BI33" i="3"/>
  <c r="BM33" i="3"/>
  <c r="BQ33" i="3"/>
  <c r="AW35" i="3"/>
  <c r="BA35" i="3"/>
  <c r="BE35" i="3"/>
  <c r="BI35" i="3"/>
  <c r="BN35" i="3"/>
  <c r="BS35" i="3"/>
  <c r="BB37" i="3"/>
  <c r="BL37" i="3"/>
  <c r="BN38" i="3"/>
  <c r="BS40" i="3"/>
  <c r="BO40" i="3"/>
  <c r="BK40" i="3"/>
  <c r="BG40" i="3"/>
  <c r="BC40" i="3"/>
  <c r="AY40" i="3"/>
  <c r="AU40" i="3"/>
  <c r="AW40" i="3"/>
  <c r="BB40" i="3"/>
  <c r="BH40" i="3"/>
  <c r="BM40" i="3"/>
  <c r="BR40" i="3"/>
  <c r="BB41" i="3"/>
  <c r="BJ41" i="3"/>
  <c r="BR41" i="3"/>
  <c r="BQ44" i="3"/>
  <c r="BM44" i="3"/>
  <c r="BI44" i="3"/>
  <c r="BE44" i="3"/>
  <c r="BA44" i="3"/>
  <c r="AW44" i="3"/>
  <c r="BS44" i="3"/>
  <c r="BO44" i="3"/>
  <c r="BK44" i="3"/>
  <c r="BG44" i="3"/>
  <c r="BC44" i="3"/>
  <c r="AY44" i="3"/>
  <c r="AU44" i="3"/>
  <c r="AZ44" i="3"/>
  <c r="BH44" i="3"/>
  <c r="BP44" i="3"/>
  <c r="BD30" i="3"/>
  <c r="BL30" i="3"/>
  <c r="BP30" i="3"/>
  <c r="AX31" i="3"/>
  <c r="BB31" i="3"/>
  <c r="BF31" i="3"/>
  <c r="BJ31" i="3"/>
  <c r="BN31" i="3"/>
  <c r="BL32" i="3"/>
  <c r="AX33" i="3"/>
  <c r="BB33" i="3"/>
  <c r="BF33" i="3"/>
  <c r="BJ33" i="3"/>
  <c r="BN33" i="3"/>
  <c r="BL34" i="3"/>
  <c r="AX35" i="3"/>
  <c r="BB35" i="3"/>
  <c r="BF35" i="3"/>
  <c r="BJ35" i="3"/>
  <c r="BO35" i="3"/>
  <c r="BT35" i="3"/>
  <c r="BQ37" i="3"/>
  <c r="BM37" i="3"/>
  <c r="BE37" i="3"/>
  <c r="BA37" i="3"/>
  <c r="AW37" i="3"/>
  <c r="BC37" i="3"/>
  <c r="BH37" i="3"/>
  <c r="BN37" i="3"/>
  <c r="BJ38" i="3"/>
  <c r="AX40" i="3"/>
  <c r="BD40" i="3"/>
  <c r="BI40" i="3"/>
  <c r="BN40" i="3"/>
  <c r="BT40" i="3"/>
  <c r="AV41" i="3"/>
  <c r="BD41" i="3"/>
  <c r="BL41" i="3"/>
  <c r="BT41" i="3"/>
  <c r="BS43" i="3"/>
  <c r="BO43" i="3"/>
  <c r="BK43" i="3"/>
  <c r="BG43" i="3"/>
  <c r="BC43" i="3"/>
  <c r="AY43" i="3"/>
  <c r="AU43" i="3"/>
  <c r="BQ43" i="3"/>
  <c r="BM43" i="3"/>
  <c r="BI43" i="3"/>
  <c r="BE43" i="3"/>
  <c r="BA43" i="3"/>
  <c r="AW43" i="3"/>
  <c r="AZ43" i="3"/>
  <c r="BH43" i="3"/>
  <c r="BP43" i="3"/>
  <c r="BB44" i="3"/>
  <c r="BJ44" i="3"/>
  <c r="BR44" i="3"/>
  <c r="AW45" i="3"/>
  <c r="BA45" i="3"/>
  <c r="BE45" i="3"/>
  <c r="BI45" i="3"/>
  <c r="BM45" i="3"/>
  <c r="BQ45" i="3"/>
  <c r="AU46" i="3"/>
  <c r="AY46" i="3"/>
  <c r="BC46" i="3"/>
  <c r="BG46" i="3"/>
  <c r="BK46" i="3"/>
  <c r="BO46" i="3"/>
  <c r="BS46" i="3"/>
  <c r="AV46" i="3"/>
  <c r="AZ46" i="3"/>
  <c r="BD46" i="3"/>
  <c r="BH46" i="3"/>
  <c r="BL46" i="3"/>
  <c r="BP46" i="3"/>
  <c r="BT46" i="3"/>
  <c r="AU45" i="3"/>
  <c r="AY45" i="3"/>
  <c r="BC45" i="3"/>
  <c r="BG45" i="3"/>
  <c r="BK45" i="3"/>
  <c r="BO45" i="3"/>
  <c r="BS45" i="3"/>
  <c r="AW46" i="3"/>
  <c r="BA46" i="3"/>
  <c r="BE46" i="3"/>
  <c r="BI46" i="3"/>
  <c r="BM46" i="3"/>
  <c r="BQ46" i="3"/>
  <c r="AV45" i="3"/>
  <c r="AZ45" i="3"/>
  <c r="BD45" i="3"/>
  <c r="BH45" i="3"/>
  <c r="BL45" i="3"/>
  <c r="BP45" i="3"/>
  <c r="AX46" i="3"/>
  <c r="BB46" i="3"/>
  <c r="BF46" i="3"/>
  <c r="BJ46" i="3"/>
  <c r="BN46" i="3"/>
  <c r="BS20" i="3" l="1"/>
  <c r="BG25" i="3"/>
  <c r="BI34" i="3"/>
  <c r="AX25" i="3"/>
  <c r="BD34" i="3"/>
  <c r="BH30" i="3"/>
  <c r="AU30" i="3"/>
  <c r="BF30" i="3"/>
  <c r="BI25" i="3"/>
  <c r="BH27" i="3"/>
  <c r="BD25" i="3"/>
  <c r="AX21" i="3"/>
  <c r="BK21" i="3"/>
  <c r="BP21" i="3"/>
  <c r="BP20" i="3"/>
  <c r="BQ20" i="3"/>
  <c r="BT22" i="3"/>
  <c r="BB22" i="3"/>
  <c r="BG22" i="3"/>
  <c r="BB25" i="3"/>
  <c r="BE30" i="3"/>
  <c r="AY25" i="3"/>
  <c r="BS25" i="3"/>
  <c r="BL20" i="3"/>
  <c r="T6" i="3"/>
  <c r="W6" i="3" s="1"/>
  <c r="BH25" i="3"/>
  <c r="BE25" i="3"/>
  <c r="BO21" i="3"/>
  <c r="BT21" i="3"/>
  <c r="BH20" i="3"/>
  <c r="AU20" i="3"/>
  <c r="BO34" i="3"/>
  <c r="BC25" i="3"/>
  <c r="BM30" i="3"/>
  <c r="AV34" i="3"/>
  <c r="AZ30" i="3"/>
  <c r="BS30" i="3"/>
  <c r="AX30" i="3"/>
  <c r="BM27" i="3"/>
  <c r="BA25" i="3"/>
  <c r="AZ27" i="3"/>
  <c r="AV25" i="3"/>
  <c r="BJ20" i="3"/>
  <c r="BD22" i="3"/>
  <c r="BS21" i="3"/>
  <c r="AW21" i="3"/>
  <c r="AZ20" i="3"/>
  <c r="AY20" i="3"/>
  <c r="BA22" i="3"/>
  <c r="BJ22" i="3"/>
  <c r="BO22" i="3"/>
  <c r="BR34" i="3"/>
  <c r="BI30" i="3"/>
  <c r="BK34" i="3"/>
  <c r="BN27" i="3"/>
  <c r="BJ34" i="3"/>
  <c r="AF34" i="3" s="1"/>
  <c r="BK27" i="3"/>
  <c r="BJ27" i="3"/>
  <c r="AW34" i="3"/>
  <c r="BS34" i="3"/>
  <c r="BH34" i="3"/>
  <c r="BC34" i="3"/>
  <c r="BQ34" i="3"/>
  <c r="BA30" i="3"/>
  <c r="AF30" i="3" s="1"/>
  <c r="BQ30" i="3"/>
  <c r="AV30" i="3"/>
  <c r="BO30" i="3"/>
  <c r="BI27" i="3"/>
  <c r="AW25" i="3"/>
  <c r="AV27" i="3"/>
  <c r="BP22" i="3"/>
  <c r="BB20" i="3"/>
  <c r="BF21" i="3"/>
  <c r="AV21" i="3"/>
  <c r="BA21" i="3"/>
  <c r="AW20" i="3"/>
  <c r="BC20" i="3"/>
  <c r="BE22" i="3"/>
  <c r="BN22" i="3"/>
  <c r="BS22" i="3"/>
  <c r="BM34" i="3"/>
  <c r="BO27" i="3"/>
  <c r="BD20" i="3"/>
  <c r="BF34" i="3"/>
  <c r="BF27" i="3"/>
  <c r="BE34" i="3"/>
  <c r="BO33" i="3"/>
  <c r="AF33" i="3" s="1"/>
  <c r="BR27" i="3"/>
  <c r="AU27" i="3"/>
  <c r="AV20" i="3"/>
  <c r="AP14" i="3"/>
  <c r="AX34" i="3"/>
  <c r="BN25" i="3"/>
  <c r="BF25" i="3"/>
  <c r="BM25" i="3"/>
  <c r="BM20" i="3"/>
  <c r="BJ25" i="3"/>
  <c r="BK30" i="3"/>
  <c r="BE27" i="3"/>
  <c r="BT25" i="3"/>
  <c r="AZ22" i="3"/>
  <c r="AF22" i="3" s="1"/>
  <c r="AU21" i="3"/>
  <c r="AZ21" i="3"/>
  <c r="BE21" i="3"/>
  <c r="BA20" i="3"/>
  <c r="BG20" i="3"/>
  <c r="BI22" i="3"/>
  <c r="BR22" i="3"/>
  <c r="BG34" i="3"/>
  <c r="BG27" i="3"/>
  <c r="BA34" i="3"/>
  <c r="AX27" i="3"/>
  <c r="BN20" i="3"/>
  <c r="AY34" i="3"/>
  <c r="BB27" i="3"/>
  <c r="AU25" i="3"/>
  <c r="AZ34" i="3"/>
  <c r="AZ25" i="3"/>
  <c r="BR20" i="3"/>
  <c r="BP34" i="3"/>
  <c r="BG30" i="3"/>
  <c r="BR30" i="3"/>
  <c r="BA27" i="3"/>
  <c r="BT27" i="3"/>
  <c r="BP25" i="3"/>
  <c r="BR21" i="3"/>
  <c r="BL22" i="3"/>
  <c r="AY21" i="3"/>
  <c r="AF21" i="3" s="1"/>
  <c r="BD21" i="3"/>
  <c r="BI21" i="3"/>
  <c r="BE20" i="3"/>
  <c r="BK20" i="3"/>
  <c r="BM22" i="3"/>
  <c r="BB34" i="3"/>
  <c r="AY27" i="3"/>
  <c r="BU27" i="3" s="1"/>
  <c r="AU34" i="3"/>
  <c r="AX20" i="3"/>
  <c r="BN34" i="3"/>
  <c r="BF20" i="3"/>
  <c r="AW30" i="3"/>
  <c r="BU34" i="3"/>
  <c r="BM32" i="3"/>
  <c r="BU33" i="3"/>
  <c r="BP38" i="3"/>
  <c r="AX37" i="3"/>
  <c r="BP32" i="3"/>
  <c r="BT38" i="3"/>
  <c r="AV37" i="3"/>
  <c r="BG32" i="3"/>
  <c r="BM38" i="3"/>
  <c r="BK38" i="3"/>
  <c r="BN32" i="3"/>
  <c r="BO29" i="3"/>
  <c r="BU29" i="3" s="1"/>
  <c r="AV29" i="3"/>
  <c r="BA29" i="3"/>
  <c r="BJ29" i="3"/>
  <c r="AU29" i="3"/>
  <c r="AY37" i="3"/>
  <c r="BQ38" i="3"/>
  <c r="BI32" i="3"/>
  <c r="AW32" i="3"/>
  <c r="AY32" i="3"/>
  <c r="BB38" i="3"/>
  <c r="BS38" i="3"/>
  <c r="BF32" i="3"/>
  <c r="BD29" i="3"/>
  <c r="BI29" i="3"/>
  <c r="BR29" i="3"/>
  <c r="BJ37" i="3"/>
  <c r="BE32" i="3"/>
  <c r="BU15" i="3"/>
  <c r="BF38" i="3"/>
  <c r="T5" i="3"/>
  <c r="T9" i="3" s="1"/>
  <c r="BS29" i="3"/>
  <c r="BU31" i="3"/>
  <c r="BI38" i="3"/>
  <c r="AZ38" i="3"/>
  <c r="AW38" i="3"/>
  <c r="BP37" i="3"/>
  <c r="BB32" i="3"/>
  <c r="BH29" i="3"/>
  <c r="BM29" i="3"/>
  <c r="BD37" i="3"/>
  <c r="BQ32" i="3"/>
  <c r="BU35" i="3"/>
  <c r="BO37" i="3"/>
  <c r="BE38" i="3"/>
  <c r="BH32" i="3"/>
  <c r="BD32" i="3"/>
  <c r="BD38" i="3"/>
  <c r="AU32" i="3"/>
  <c r="BS37" i="3"/>
  <c r="BI37" i="3"/>
  <c r="AZ32" i="3"/>
  <c r="BU32" i="3" s="1"/>
  <c r="AX38" i="3"/>
  <c r="AU38" i="3"/>
  <c r="BK37" i="3"/>
  <c r="AX32" i="3"/>
  <c r="BL29" i="3"/>
  <c r="BQ29" i="3"/>
  <c r="AO8" i="3"/>
  <c r="T8" i="3" s="1"/>
  <c r="W8" i="3" s="1"/>
  <c r="BG29" i="3"/>
  <c r="BA32" i="3"/>
  <c r="BS32" i="3"/>
  <c r="AY38" i="3"/>
  <c r="BP29" i="3"/>
  <c r="AX29" i="3"/>
  <c r="AP10" i="3"/>
  <c r="AV38" i="3"/>
  <c r="BK25" i="3"/>
  <c r="BU25" i="3" s="1"/>
  <c r="AV32" i="3"/>
  <c r="BG37" i="3"/>
  <c r="BO32" i="3"/>
  <c r="BC38" i="3"/>
  <c r="AZ37" i="3"/>
  <c r="AF37" i="3" s="1"/>
  <c r="BT29" i="3"/>
  <c r="BB29" i="3"/>
  <c r="BA38" i="3"/>
  <c r="AF31" i="3"/>
  <c r="AF15" i="3"/>
  <c r="AP13" i="3"/>
  <c r="AP15" i="3" s="1"/>
  <c r="AP9" i="3"/>
  <c r="AF35" i="3"/>
  <c r="BU45" i="3"/>
  <c r="AF45" i="3"/>
  <c r="BU43" i="3"/>
  <c r="AF43" i="3"/>
  <c r="BU44" i="3"/>
  <c r="AF44" i="3"/>
  <c r="BU41" i="3"/>
  <c r="AF41" i="3"/>
  <c r="BU42" i="3"/>
  <c r="AF42" i="3"/>
  <c r="BU36" i="3"/>
  <c r="AF36" i="3"/>
  <c r="BU23" i="3"/>
  <c r="AF23" i="3"/>
  <c r="BU18" i="3"/>
  <c r="AF18" i="3"/>
  <c r="BU24" i="3"/>
  <c r="AF24" i="3"/>
  <c r="BU16" i="3"/>
  <c r="AF16" i="3"/>
  <c r="BU30" i="3"/>
  <c r="BU39" i="3"/>
  <c r="AF39" i="3"/>
  <c r="BU28" i="3"/>
  <c r="AF28" i="3"/>
  <c r="BU22" i="3"/>
  <c r="AF40" i="3"/>
  <c r="BU40" i="3"/>
  <c r="BU46" i="3"/>
  <c r="AF46" i="3"/>
  <c r="BU19" i="3"/>
  <c r="AF19" i="3"/>
  <c r="BU17" i="3"/>
  <c r="AF17" i="3"/>
  <c r="BU26" i="3"/>
  <c r="AF26" i="3"/>
  <c r="AF20" i="3" l="1"/>
  <c r="AP12" i="3"/>
  <c r="W5" i="3"/>
  <c r="W9" i="3" s="1"/>
  <c r="BU20" i="3"/>
  <c r="BU21" i="3"/>
  <c r="BU38" i="3"/>
  <c r="AF27" i="3"/>
  <c r="AF32" i="3"/>
  <c r="AF25" i="3"/>
  <c r="AF38" i="3"/>
  <c r="BU37" i="3"/>
  <c r="AF29" i="3"/>
</calcChain>
</file>

<file path=xl/sharedStrings.xml><?xml version="1.0" encoding="utf-8"?>
<sst xmlns="http://schemas.openxmlformats.org/spreadsheetml/2006/main" count="941" uniqueCount="147">
  <si>
    <t>E-mailでの申込先：</t>
  </si>
  <si>
    <t>suikyou.hitachi@gmail.com</t>
  </si>
  <si>
    <t>日立市水泳協会</t>
  </si>
  <si>
    <t>(公財)日立市スポーツ協会</t>
  </si>
  <si>
    <t>学校名/所属団体名</t>
  </si>
  <si>
    <t>参加料</t>
  </si>
  <si>
    <t>氏名</t>
  </si>
  <si>
    <t>小学生、中学生</t>
  </si>
  <si>
    <t>円×</t>
  </si>
  <si>
    <t>種目=</t>
  </si>
  <si>
    <t>円</t>
  </si>
  <si>
    <t>小中男女種目数</t>
  </si>
  <si>
    <t>郵便番号</t>
  </si>
  <si>
    <t>高校生</t>
  </si>
  <si>
    <t>高校男女種目数</t>
  </si>
  <si>
    <t>住所</t>
  </si>
  <si>
    <t>一般</t>
  </si>
  <si>
    <t>一般男女種目数</t>
  </si>
  <si>
    <t>電話番号</t>
  </si>
  <si>
    <t>リレー祝数</t>
  </si>
  <si>
    <t>E-mail</t>
  </si>
  <si>
    <t>合計</t>
  </si>
  <si>
    <t>種目</t>
  </si>
  <si>
    <t>男子種目数</t>
  </si>
  <si>
    <t>競技役員氏名(10名以上出場団体)</t>
  </si>
  <si>
    <t>入場、撮影許可必要枚数</t>
  </si>
  <si>
    <t>枚</t>
  </si>
  <si>
    <t>女子種目数</t>
  </si>
  <si>
    <t>リレー種目数</t>
  </si>
  <si>
    <t>試合日</t>
  </si>
  <si>
    <t>区分</t>
  </si>
  <si>
    <t>エントリータイム</t>
  </si>
  <si>
    <t>合計種目数</t>
  </si>
  <si>
    <t>№</t>
  </si>
  <si>
    <t>ふりかな</t>
  </si>
  <si>
    <t>生年月日</t>
  </si>
  <si>
    <t>自由形</t>
  </si>
  <si>
    <t>平泳ぎ</t>
  </si>
  <si>
    <t>背泳ぎ</t>
  </si>
  <si>
    <t>バタフライ</t>
  </si>
  <si>
    <t>個人ﾒﾄﾞﾚｰ</t>
  </si>
  <si>
    <t>FR</t>
  </si>
  <si>
    <t>MR</t>
  </si>
  <si>
    <t>混合FR</t>
  </si>
  <si>
    <t>混合MR</t>
  </si>
  <si>
    <t>✅欄</t>
  </si>
  <si>
    <t>男子人数計</t>
  </si>
  <si>
    <t>満年齢</t>
  </si>
  <si>
    <t>年齢・性別・個人/ﾘﾚｰ</t>
  </si>
  <si>
    <t>No</t>
  </si>
  <si>
    <t>25m</t>
  </si>
  <si>
    <t>50m</t>
  </si>
  <si>
    <t>100m</t>
  </si>
  <si>
    <t>200m</t>
  </si>
  <si>
    <t>女子人数計</t>
  </si>
  <si>
    <t>CHECK</t>
  </si>
  <si>
    <t>例</t>
  </si>
  <si>
    <t>小学１・２年男個人</t>
  </si>
  <si>
    <t>合計人数</t>
  </si>
  <si>
    <t>(例）日立小Aﾁｰﾑ</t>
  </si>
  <si>
    <t>ひたちしょうA</t>
  </si>
  <si>
    <t>小学男子ﾘﾚｰ</t>
  </si>
  <si>
    <t>小学男</t>
  </si>
  <si>
    <t>小学女</t>
  </si>
  <si>
    <t>中学男</t>
  </si>
  <si>
    <t>中学女</t>
  </si>
  <si>
    <t>高校男</t>
  </si>
  <si>
    <t>高校女</t>
  </si>
  <si>
    <t>一般男</t>
  </si>
  <si>
    <t>一般女</t>
  </si>
  <si>
    <t>リレー</t>
  </si>
  <si>
    <t>小学１・２年女個人</t>
  </si>
  <si>
    <t>【記入/入力上の注意】</t>
  </si>
  <si>
    <t>①必要事項を黄色の太枠内に記載ください。年齢、性別、登録区分はプルダウンから選択ください。</t>
  </si>
  <si>
    <t>②エントリータイムは、当日予想されるタイムを記載ください。</t>
  </si>
  <si>
    <t>③パソコンでエントリータイム入力時は、分・秒記号を入れず数字で入力ください（例：1分2秒34の場合は10234、40秒の場合は4000）。</t>
  </si>
  <si>
    <t>④提出前に、種目数およびエントリー可能な種目を確認してください。</t>
  </si>
  <si>
    <t>⑤行数が足りないときは、既存の行のコピーおよび挿入で行を追加してください。</t>
  </si>
  <si>
    <t>チーム名</t>
  </si>
  <si>
    <t>リレーオーダー</t>
  </si>
  <si>
    <t>1泳</t>
  </si>
  <si>
    <t>2泳</t>
  </si>
  <si>
    <t>3泳</t>
  </si>
  <si>
    <t>4泳</t>
  </si>
  <si>
    <t>(例）日立小A</t>
  </si>
  <si>
    <t>小学女子フリーﾘﾚｰ</t>
  </si>
  <si>
    <t>日立　太郎</t>
  </si>
  <si>
    <t>日立　次郎</t>
  </si>
  <si>
    <t>日立　三郎</t>
  </si>
  <si>
    <t>日立　史郎</t>
  </si>
  <si>
    <t>zz</t>
  </si>
  <si>
    <t>必要事項を緑色の太枠内に記載ください。生年月日は空欄としてください。</t>
  </si>
  <si>
    <t>当日のリレーオーダーを記入ください（当日変更も可能です）</t>
  </si>
  <si>
    <t>小学女子メドレーリレー</t>
  </si>
  <si>
    <t>行数が足りない場合、No.=zzの行（第54行）に新しく列を挿入して、行を追加してください。</t>
  </si>
  <si>
    <t>小学男子メドレーリレー</t>
  </si>
  <si>
    <t>中学女子メドレーリレー</t>
  </si>
  <si>
    <t>中学男子メドレーリレー</t>
  </si>
  <si>
    <t>高校女子メドレーリレー</t>
  </si>
  <si>
    <t>高校男子メドレーリレー</t>
  </si>
  <si>
    <t>一般女子メドレーリレー</t>
  </si>
  <si>
    <t>一般男子メドレーリレー</t>
  </si>
  <si>
    <t>小学女子フリーリレー</t>
  </si>
  <si>
    <t>小学男子フリーリレー</t>
  </si>
  <si>
    <t>中学女子フリーリレー</t>
  </si>
  <si>
    <t>中学男子フリーリレー</t>
  </si>
  <si>
    <t>高校女子フリーリレー</t>
  </si>
  <si>
    <t>高校男子フリーリレー</t>
  </si>
  <si>
    <t>一般女子フリーリレー</t>
  </si>
  <si>
    <t>一般男子フリーリレー</t>
  </si>
  <si>
    <t>個人メドレー</t>
  </si>
  <si>
    <t>フリーリレー</t>
  </si>
  <si>
    <t>メドレーリレー</t>
  </si>
  <si>
    <t>No.</t>
  </si>
  <si>
    <t>年齢</t>
  </si>
  <si>
    <t>性別</t>
  </si>
  <si>
    <t>登録</t>
  </si>
  <si>
    <t>小学１・２年</t>
  </si>
  <si>
    <t>女</t>
  </si>
  <si>
    <t>個人</t>
  </si>
  <si>
    <t>○</t>
  </si>
  <si>
    <t>×</t>
  </si>
  <si>
    <t>男</t>
  </si>
  <si>
    <t>小学３・４年</t>
  </si>
  <si>
    <t>小学５・６年</t>
  </si>
  <si>
    <t>中学</t>
  </si>
  <si>
    <t>女子</t>
  </si>
  <si>
    <t>男子</t>
  </si>
  <si>
    <t>高校</t>
  </si>
  <si>
    <t>３０才以上</t>
  </si>
  <si>
    <t>４０才以上</t>
  </si>
  <si>
    <t>５０才以上</t>
  </si>
  <si>
    <t>６０才以上</t>
  </si>
  <si>
    <t>７０才以上</t>
  </si>
  <si>
    <t>小学</t>
  </si>
  <si>
    <t>ﾘﾚｰ</t>
  </si>
  <si>
    <t>８０才以上</t>
  </si>
  <si>
    <t>９０才以上</t>
  </si>
  <si>
    <t>１００才以上</t>
  </si>
  <si>
    <t>氏 名</t>
  </si>
  <si>
    <t>(例）日立 太郎</t>
  </si>
  <si>
    <t>ひたち たろう</t>
  </si>
  <si>
    <t xml:space="preserve">   第５８回 日立市民水泳大会申込一覧表</t>
    <phoneticPr fontId="19"/>
  </si>
  <si>
    <t>代表</t>
  </si>
  <si>
    <t>責任者</t>
    <rPh sb="0" eb="3">
      <t>セキニンシャ</t>
    </rPh>
    <phoneticPr fontId="19"/>
  </si>
  <si>
    <r>
      <t>　　　</t>
    </r>
    <r>
      <rPr>
        <b/>
        <u/>
        <sz val="16"/>
        <rFont val="游ゴシック"/>
        <family val="3"/>
        <charset val="128"/>
      </rPr>
      <t>第５８回 日立市民水泳大会申込　リレーオーダー申し込み用紙</t>
    </r>
    <phoneticPr fontId="19"/>
  </si>
  <si>
    <t>(公財)日立市スポーツ協会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</si>
</sst>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]&quot;0.&quot;00&quot; &quot;;[&lt;=9999]0&quot;.&quot;00&quot; &quot;;0&quot;：&quot;00&quot;.&quot;00&quot; &quot;;&quot;&quot;"/>
  </numFmts>
  <fonts count="22">
    <font>
      <sz val="11"/>
      <name val="ＭＳ Ｐゴシック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游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6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1"/>
      <color theme="0"/>
      <name val="游ゴシック"/>
      <family val="3"/>
      <charset val="128"/>
    </font>
    <font>
      <b/>
      <sz val="11"/>
      <color rgb="FF0000FF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theme="9" tint="-0.249977111117893"/>
      <name val="游ゴシック"/>
      <family val="3"/>
      <charset val="128"/>
    </font>
    <font>
      <b/>
      <sz val="11"/>
      <color rgb="FF00B050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游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22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/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0" fontId="0" fillId="0" borderId="4" xfId="0" applyBorder="1" applyAlignment="1">
      <alignment horizontal="center" shrinkToFit="1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0" fontId="0" fillId="0" borderId="10" xfId="0" applyBorder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7" fillId="0" borderId="0" xfId="0" applyFont="1" applyAlignment="1"/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4" fontId="8" fillId="0" borderId="12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>
      <alignment vertical="center"/>
    </xf>
    <xf numFmtId="14" fontId="8" fillId="0" borderId="4" xfId="0" applyNumberFormat="1" applyFont="1" applyBorder="1">
      <alignment vertical="center"/>
    </xf>
    <xf numFmtId="0" fontId="8" fillId="0" borderId="4" xfId="0" applyFont="1" applyBorder="1" applyAlignment="1">
      <alignment vertical="center" shrinkToFit="1"/>
    </xf>
    <xf numFmtId="0" fontId="8" fillId="2" borderId="4" xfId="0" applyFont="1" applyFill="1" applyBorder="1">
      <alignment vertical="center"/>
    </xf>
    <xf numFmtId="14" fontId="8" fillId="2" borderId="4" xfId="0" applyNumberFormat="1" applyFont="1" applyFill="1" applyBorder="1">
      <alignment vertical="center"/>
    </xf>
    <xf numFmtId="0" fontId="8" fillId="3" borderId="4" xfId="0" applyFont="1" applyFill="1" applyBorder="1" applyAlignment="1">
      <alignment vertical="center" shrinkToFit="1"/>
    </xf>
    <xf numFmtId="0" fontId="8" fillId="0" borderId="1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1" applyFont="1" applyAlignment="1" applyProtection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4" xfId="0" applyFont="1" applyBorder="1" applyAlignment="1">
      <alignment horizontal="center" shrinkToFit="1"/>
    </xf>
    <xf numFmtId="176" fontId="8" fillId="0" borderId="4" xfId="0" applyNumberFormat="1" applyFont="1" applyBorder="1" applyAlignment="1">
      <alignment shrinkToFit="1"/>
    </xf>
    <xf numFmtId="176" fontId="3" fillId="0" borderId="4" xfId="0" applyNumberFormat="1" applyFont="1" applyBorder="1" applyAlignment="1">
      <alignment shrinkToFit="1"/>
    </xf>
    <xf numFmtId="176" fontId="8" fillId="2" borderId="4" xfId="0" applyNumberFormat="1" applyFont="1" applyFill="1" applyBorder="1" applyAlignment="1">
      <alignment shrinkToFit="1"/>
    </xf>
    <xf numFmtId="0" fontId="8" fillId="0" borderId="11" xfId="0" applyFont="1" applyBorder="1" applyAlignment="1">
      <alignment horizontal="center" shrinkToFit="1"/>
    </xf>
    <xf numFmtId="0" fontId="8" fillId="0" borderId="8" xfId="0" applyFont="1" applyBorder="1" applyAlignment="1">
      <alignment shrinkToFit="1"/>
    </xf>
    <xf numFmtId="0" fontId="0" fillId="2" borderId="7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2" xfId="0" applyBorder="1">
      <alignment vertical="center"/>
    </xf>
    <xf numFmtId="176" fontId="8" fillId="2" borderId="17" xfId="0" applyNumberFormat="1" applyFont="1" applyFill="1" applyBorder="1" applyAlignment="1">
      <alignment shrinkToFit="1"/>
    </xf>
    <xf numFmtId="0" fontId="8" fillId="0" borderId="3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6" xfId="0" applyFont="1" applyBorder="1">
      <alignment vertical="center"/>
    </xf>
    <xf numFmtId="0" fontId="9" fillId="0" borderId="14" xfId="0" applyFont="1" applyBorder="1" applyAlignment="1">
      <alignment horizontal="center" vertical="center" shrinkToFit="1"/>
    </xf>
    <xf numFmtId="176" fontId="8" fillId="0" borderId="18" xfId="0" applyNumberFormat="1" applyFont="1" applyBorder="1" applyAlignment="1">
      <alignment shrinkToFit="1"/>
    </xf>
    <xf numFmtId="176" fontId="8" fillId="0" borderId="19" xfId="0" applyNumberFormat="1" applyFont="1" applyBorder="1" applyAlignment="1">
      <alignment shrinkToFit="1"/>
    </xf>
    <xf numFmtId="0" fontId="9" fillId="0" borderId="16" xfId="0" applyFont="1" applyBorder="1">
      <alignment vertical="center"/>
    </xf>
    <xf numFmtId="176" fontId="8" fillId="0" borderId="20" xfId="0" applyNumberFormat="1" applyFont="1" applyBorder="1" applyAlignment="1">
      <alignment shrinkToFit="1"/>
    </xf>
    <xf numFmtId="176" fontId="8" fillId="2" borderId="21" xfId="0" applyNumberFormat="1" applyFont="1" applyFill="1" applyBorder="1" applyAlignment="1">
      <alignment shrinkToFit="1"/>
    </xf>
    <xf numFmtId="176" fontId="8" fillId="2" borderId="22" xfId="0" applyNumberFormat="1" applyFont="1" applyFill="1" applyBorder="1" applyAlignment="1">
      <alignment shrinkToFit="1"/>
    </xf>
    <xf numFmtId="176" fontId="8" fillId="2" borderId="23" xfId="0" applyNumberFormat="1" applyFont="1" applyFill="1" applyBorder="1" applyAlignment="1">
      <alignment shrinkToFit="1"/>
    </xf>
    <xf numFmtId="0" fontId="9" fillId="0" borderId="4" xfId="0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shrinkToFit="1"/>
    </xf>
    <xf numFmtId="0" fontId="0" fillId="3" borderId="4" xfId="0" applyFill="1" applyBorder="1" applyAlignment="1">
      <alignment shrinkToFit="1"/>
    </xf>
    <xf numFmtId="0" fontId="8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21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3"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ikyou.hitach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V80"/>
  <sheetViews>
    <sheetView tabSelected="1" zoomScaleNormal="100" workbookViewId="0"/>
  </sheetViews>
  <sheetFormatPr defaultColWidth="9" defaultRowHeight="18" outlineLevelCol="1"/>
  <cols>
    <col min="1" max="1" width="3.109375" style="27" customWidth="1"/>
    <col min="2" max="2" width="21.44140625" style="27" customWidth="1"/>
    <col min="3" max="3" width="15.6640625" style="27" customWidth="1"/>
    <col min="4" max="4" width="11.6640625" style="27" customWidth="1"/>
    <col min="5" max="5" width="11.6640625" style="27" hidden="1" customWidth="1" outlineLevel="1"/>
    <col min="6" max="6" width="20.6640625" style="27" customWidth="1" collapsed="1"/>
    <col min="7" max="9" width="4.6640625" style="27" hidden="1" customWidth="1" outlineLevel="1"/>
    <col min="10" max="10" width="5.6640625" style="27" customWidth="1" collapsed="1"/>
    <col min="11" max="22" width="5.6640625" style="27" customWidth="1"/>
    <col min="23" max="23" width="7.109375" style="27" customWidth="1"/>
    <col min="24" max="24" width="5.6640625" style="27" hidden="1" customWidth="1" outlineLevel="1"/>
    <col min="25" max="25" width="10.6640625" style="27" customWidth="1" collapsed="1"/>
    <col min="26" max="26" width="5.6640625" style="27" hidden="1" customWidth="1" outlineLevel="1"/>
    <col min="27" max="27" width="10.6640625" style="27" customWidth="1" collapsed="1"/>
    <col min="28" max="31" width="4.6640625" style="27" hidden="1" customWidth="1" outlineLevel="1"/>
    <col min="32" max="32" width="15.6640625" style="27" customWidth="1" collapsed="1"/>
    <col min="33" max="34" width="4.6640625" style="27" customWidth="1"/>
    <col min="35" max="35" width="4.6640625" style="28" customWidth="1"/>
    <col min="36" max="40" width="4.6640625" style="27" customWidth="1"/>
    <col min="41" max="41" width="4.6640625" style="26" customWidth="1"/>
    <col min="42" max="42" width="5.109375" style="26" customWidth="1"/>
    <col min="43" max="43" width="11" style="26" customWidth="1"/>
    <col min="44" max="45" width="9" style="27" customWidth="1"/>
    <col min="46" max="46" width="9" style="28" customWidth="1"/>
    <col min="47" max="47" width="9" style="28" hidden="1" customWidth="1" outlineLevel="1"/>
    <col min="48" max="48" width="13" style="28" hidden="1" customWidth="1" outlineLevel="1"/>
    <col min="49" max="73" width="9" style="28" hidden="1" customWidth="1" outlineLevel="1"/>
    <col min="74" max="74" width="9" style="27" collapsed="1"/>
    <col min="75" max="16384" width="9" style="27"/>
  </cols>
  <sheetData>
    <row r="1" spans="1:73" ht="26.4">
      <c r="A1" s="29" t="s">
        <v>142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63"/>
      <c r="M1" s="63"/>
      <c r="N1" s="64"/>
      <c r="P1" s="29"/>
      <c r="Q1" s="29"/>
      <c r="R1" s="29"/>
      <c r="S1" s="29"/>
      <c r="T1" s="29"/>
      <c r="U1" s="29"/>
      <c r="V1" s="63" t="s">
        <v>0</v>
      </c>
      <c r="W1" s="64" t="s">
        <v>1</v>
      </c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73">
      <c r="AF2" s="63" t="s">
        <v>2</v>
      </c>
      <c r="AG2" s="63"/>
    </row>
    <row r="3" spans="1:73">
      <c r="AF3" s="63" t="s">
        <v>3</v>
      </c>
      <c r="AG3" s="63"/>
    </row>
    <row r="4" spans="1:73" ht="20.100000000000001" customHeight="1">
      <c r="A4" s="30"/>
      <c r="B4" s="31" t="s">
        <v>4</v>
      </c>
      <c r="C4" s="31"/>
      <c r="D4" s="104"/>
      <c r="E4" s="104"/>
      <c r="F4" s="104"/>
      <c r="G4" s="104"/>
      <c r="H4" s="104"/>
      <c r="I4" s="104"/>
      <c r="J4" s="104"/>
      <c r="N4" s="27" t="s">
        <v>5</v>
      </c>
      <c r="Z4" s="65"/>
      <c r="AA4" s="65"/>
    </row>
    <row r="5" spans="1:73" ht="20.100000000000001" customHeight="1">
      <c r="A5" s="32"/>
      <c r="B5" s="33"/>
      <c r="C5" s="34" t="s">
        <v>6</v>
      </c>
      <c r="D5" s="104"/>
      <c r="E5" s="104"/>
      <c r="F5" s="104"/>
      <c r="G5" s="104"/>
      <c r="H5" s="104"/>
      <c r="I5" s="104"/>
      <c r="J5" s="104"/>
      <c r="N5" s="105" t="s">
        <v>7</v>
      </c>
      <c r="O5" s="106"/>
      <c r="P5" s="106"/>
      <c r="Q5" s="106"/>
      <c r="R5" s="66">
        <v>400</v>
      </c>
      <c r="S5" s="66" t="s">
        <v>8</v>
      </c>
      <c r="T5" s="73">
        <f>SUM(AG5:AP5)</f>
        <v>0</v>
      </c>
      <c r="U5" s="66" t="s">
        <v>9</v>
      </c>
      <c r="V5" s="66"/>
      <c r="W5" s="66">
        <f>R5*T5</f>
        <v>0</v>
      </c>
      <c r="X5" s="66"/>
      <c r="Y5" s="66"/>
      <c r="Z5" s="65"/>
      <c r="AA5" s="78" t="s">
        <v>10</v>
      </c>
      <c r="AG5" s="65">
        <f>AG9</f>
        <v>0</v>
      </c>
      <c r="AH5" s="65">
        <f>AH10</f>
        <v>0</v>
      </c>
      <c r="AI5" s="65">
        <f>AI9</f>
        <v>0</v>
      </c>
      <c r="AJ5" s="65">
        <f>AJ10</f>
        <v>0</v>
      </c>
      <c r="AK5" s="65"/>
      <c r="AL5" s="65"/>
      <c r="AM5" s="65"/>
      <c r="AN5" s="65"/>
      <c r="AO5" s="65"/>
      <c r="AP5" s="65"/>
      <c r="AQ5" s="26" t="s">
        <v>11</v>
      </c>
    </row>
    <row r="6" spans="1:73" ht="20.100000000000001" customHeight="1">
      <c r="A6" s="35"/>
      <c r="B6" s="36" t="s">
        <v>143</v>
      </c>
      <c r="C6" s="37" t="s">
        <v>12</v>
      </c>
      <c r="D6" s="104"/>
      <c r="E6" s="104"/>
      <c r="F6" s="104"/>
      <c r="G6" s="104"/>
      <c r="H6" s="104"/>
      <c r="I6" s="104"/>
      <c r="J6" s="104"/>
      <c r="N6" s="107" t="s">
        <v>13</v>
      </c>
      <c r="O6" s="108"/>
      <c r="P6" s="108"/>
      <c r="Q6" s="108"/>
      <c r="R6" s="27">
        <v>400</v>
      </c>
      <c r="S6" s="27" t="s">
        <v>8</v>
      </c>
      <c r="T6" s="74">
        <f>SUM(AG6:AP6)</f>
        <v>0</v>
      </c>
      <c r="U6" s="27" t="s">
        <v>9</v>
      </c>
      <c r="W6" s="27">
        <f>R6*T6</f>
        <v>0</v>
      </c>
      <c r="Z6" s="65"/>
      <c r="AA6" s="79" t="s">
        <v>10</v>
      </c>
      <c r="AG6" s="65"/>
      <c r="AH6" s="65"/>
      <c r="AI6" s="65"/>
      <c r="AJ6" s="65"/>
      <c r="AK6" s="65">
        <f>AK9</f>
        <v>0</v>
      </c>
      <c r="AL6" s="65">
        <f>AL10</f>
        <v>0</v>
      </c>
      <c r="AM6" s="65"/>
      <c r="AN6" s="65"/>
      <c r="AO6" s="65"/>
      <c r="AP6" s="65"/>
      <c r="AQ6" s="26" t="s">
        <v>14</v>
      </c>
    </row>
    <row r="7" spans="1:73" ht="20.100000000000001" customHeight="1">
      <c r="A7" s="35"/>
      <c r="B7" s="36" t="s">
        <v>144</v>
      </c>
      <c r="C7" s="37" t="s">
        <v>15</v>
      </c>
      <c r="D7" s="104"/>
      <c r="E7" s="104"/>
      <c r="F7" s="104"/>
      <c r="G7" s="104"/>
      <c r="H7" s="104"/>
      <c r="I7" s="104"/>
      <c r="J7" s="104"/>
      <c r="N7" s="107" t="s">
        <v>16</v>
      </c>
      <c r="O7" s="108"/>
      <c r="P7" s="108"/>
      <c r="Q7" s="108"/>
      <c r="R7" s="27">
        <v>400</v>
      </c>
      <c r="S7" s="27" t="s">
        <v>8</v>
      </c>
      <c r="T7" s="74">
        <f>SUM(AG7:AP7)</f>
        <v>0</v>
      </c>
      <c r="U7" s="27" t="s">
        <v>9</v>
      </c>
      <c r="W7" s="27">
        <f>R7*T7</f>
        <v>0</v>
      </c>
      <c r="Z7" s="65"/>
      <c r="AA7" s="79" t="s">
        <v>10</v>
      </c>
      <c r="AG7" s="65"/>
      <c r="AH7" s="65"/>
      <c r="AI7" s="65"/>
      <c r="AJ7" s="65"/>
      <c r="AK7" s="65"/>
      <c r="AL7" s="65"/>
      <c r="AM7" s="65">
        <f>AM9</f>
        <v>0</v>
      </c>
      <c r="AN7" s="65">
        <f>AN10</f>
        <v>0</v>
      </c>
      <c r="AO7" s="65"/>
      <c r="AP7" s="65"/>
      <c r="AQ7" s="26" t="s">
        <v>17</v>
      </c>
    </row>
    <row r="8" spans="1:73" ht="20.100000000000001" customHeight="1">
      <c r="A8" s="35"/>
      <c r="B8" s="36"/>
      <c r="C8" s="37" t="s">
        <v>18</v>
      </c>
      <c r="D8" s="104"/>
      <c r="E8" s="104"/>
      <c r="F8" s="104"/>
      <c r="G8" s="104"/>
      <c r="H8" s="104"/>
      <c r="I8" s="104"/>
      <c r="J8" s="104"/>
      <c r="N8" s="109"/>
      <c r="O8" s="110"/>
      <c r="P8" s="110"/>
      <c r="Q8" s="110"/>
      <c r="R8" s="59"/>
      <c r="S8" s="59" t="s">
        <v>8</v>
      </c>
      <c r="T8" s="75">
        <f>SUM(AG8:AP8)</f>
        <v>0</v>
      </c>
      <c r="U8" s="59" t="s">
        <v>9</v>
      </c>
      <c r="V8" s="59"/>
      <c r="W8" s="59">
        <f>R8*T8</f>
        <v>0</v>
      </c>
      <c r="X8" s="59"/>
      <c r="Y8" s="59"/>
      <c r="Z8" s="65"/>
      <c r="AA8" s="80" t="s">
        <v>10</v>
      </c>
      <c r="AG8" s="65"/>
      <c r="AH8" s="65"/>
      <c r="AI8" s="65"/>
      <c r="AJ8" s="65"/>
      <c r="AK8" s="65"/>
      <c r="AL8" s="65"/>
      <c r="AM8" s="65"/>
      <c r="AN8" s="65"/>
      <c r="AO8" s="65">
        <f>AO11</f>
        <v>0</v>
      </c>
      <c r="AP8" s="65"/>
      <c r="AQ8" s="26" t="s">
        <v>19</v>
      </c>
    </row>
    <row r="9" spans="1:73" ht="20.100000000000001" customHeight="1">
      <c r="A9" s="38"/>
      <c r="B9" s="39"/>
      <c r="C9" s="37" t="s">
        <v>20</v>
      </c>
      <c r="D9" s="104"/>
      <c r="E9" s="104"/>
      <c r="F9" s="104"/>
      <c r="G9" s="104"/>
      <c r="H9" s="104"/>
      <c r="I9" s="104"/>
      <c r="J9" s="104"/>
      <c r="N9" s="32" t="s">
        <v>21</v>
      </c>
      <c r="O9" s="66"/>
      <c r="P9" s="66"/>
      <c r="T9" s="27">
        <f>SUM(T5:T8)</f>
        <v>0</v>
      </c>
      <c r="U9" s="27" t="s">
        <v>22</v>
      </c>
      <c r="W9" s="76">
        <f>SUM(W5:W8)</f>
        <v>0</v>
      </c>
      <c r="X9" s="66"/>
      <c r="Z9" s="65"/>
      <c r="AA9" s="79" t="s">
        <v>10</v>
      </c>
      <c r="AG9" s="65">
        <f>SUM(AG17:AG194)</f>
        <v>0</v>
      </c>
      <c r="AH9" s="65"/>
      <c r="AI9" s="65">
        <f>SUM(AI17:AI194)</f>
        <v>0</v>
      </c>
      <c r="AJ9" s="65"/>
      <c r="AK9" s="65">
        <f>SUM(AK17:AK194)</f>
        <v>0</v>
      </c>
      <c r="AL9" s="65"/>
      <c r="AM9" s="65">
        <f>SUM(AM17:AM194)</f>
        <v>0</v>
      </c>
      <c r="AN9" s="65"/>
      <c r="AO9" s="65"/>
      <c r="AP9" s="93">
        <f>SUM(AG9:AO9)</f>
        <v>0</v>
      </c>
      <c r="AQ9" s="26" t="s">
        <v>23</v>
      </c>
    </row>
    <row r="10" spans="1:73" ht="20.100000000000001" customHeight="1">
      <c r="A10" s="111" t="s">
        <v>24</v>
      </c>
      <c r="B10" s="111"/>
      <c r="C10" s="111"/>
      <c r="D10" s="104"/>
      <c r="E10" s="104"/>
      <c r="F10" s="104"/>
      <c r="G10" s="104"/>
      <c r="H10" s="104"/>
      <c r="I10" s="104"/>
      <c r="J10" s="104"/>
      <c r="N10" s="30" t="s">
        <v>25</v>
      </c>
      <c r="O10" s="31"/>
      <c r="P10" s="31"/>
      <c r="Q10" s="31"/>
      <c r="R10" s="31"/>
      <c r="S10" s="112">
        <v>0</v>
      </c>
      <c r="T10" s="113"/>
      <c r="U10" s="114"/>
      <c r="V10" s="31" t="s">
        <v>26</v>
      </c>
      <c r="W10" s="31"/>
      <c r="X10" s="31"/>
      <c r="Y10" s="31"/>
      <c r="Z10" s="31"/>
      <c r="AA10" s="81"/>
      <c r="AG10" s="65"/>
      <c r="AH10" s="65">
        <f>SUM(AH17:AH194)</f>
        <v>0</v>
      </c>
      <c r="AI10" s="65"/>
      <c r="AJ10" s="65">
        <f>SUM(AJ17:AJ194)</f>
        <v>0</v>
      </c>
      <c r="AK10" s="65"/>
      <c r="AL10" s="65">
        <f>SUM(AL17:AL194)</f>
        <v>0</v>
      </c>
      <c r="AM10" s="65"/>
      <c r="AN10" s="65">
        <f>SUM(AN17:AN194)</f>
        <v>0</v>
      </c>
      <c r="AO10" s="65"/>
      <c r="AP10" s="94">
        <f>SUM(AG10:AO10)</f>
        <v>0</v>
      </c>
      <c r="AQ10" s="26" t="s">
        <v>27</v>
      </c>
    </row>
    <row r="11" spans="1:73">
      <c r="AG11" s="65"/>
      <c r="AH11" s="65"/>
      <c r="AI11" s="65"/>
      <c r="AJ11" s="65"/>
      <c r="AK11" s="65"/>
      <c r="AL11" s="65"/>
      <c r="AM11" s="65"/>
      <c r="AN11" s="65"/>
      <c r="AO11" s="65">
        <f>SUM(AO17:AO194)</f>
        <v>0</v>
      </c>
      <c r="AP11" s="95">
        <f>SUM(AG11:AO11)</f>
        <v>0</v>
      </c>
      <c r="AQ11" s="26" t="s">
        <v>28</v>
      </c>
    </row>
    <row r="12" spans="1:73" s="26" customFormat="1">
      <c r="A12" s="40"/>
      <c r="B12" s="41"/>
      <c r="C12" s="41"/>
      <c r="D12" s="42"/>
      <c r="E12" s="41" t="s">
        <v>29</v>
      </c>
      <c r="F12" s="118" t="s">
        <v>30</v>
      </c>
      <c r="G12" s="119"/>
      <c r="H12" s="119"/>
      <c r="I12" s="120"/>
      <c r="J12" s="115" t="s">
        <v>31</v>
      </c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7"/>
      <c r="AF12" s="42"/>
      <c r="AP12" s="96">
        <f>SUM(AP9:AP11)</f>
        <v>0</v>
      </c>
      <c r="AQ12" s="26" t="s">
        <v>32</v>
      </c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</row>
    <row r="13" spans="1:73" s="26" customFormat="1">
      <c r="A13" s="43" t="s">
        <v>33</v>
      </c>
      <c r="B13" s="44" t="s">
        <v>139</v>
      </c>
      <c r="C13" s="45" t="s">
        <v>34</v>
      </c>
      <c r="D13" s="43" t="s">
        <v>35</v>
      </c>
      <c r="E13" s="46">
        <v>45893</v>
      </c>
      <c r="F13" s="121"/>
      <c r="G13" s="122"/>
      <c r="H13" s="122"/>
      <c r="I13" s="123"/>
      <c r="J13" s="115" t="s">
        <v>36</v>
      </c>
      <c r="K13" s="116"/>
      <c r="L13" s="117"/>
      <c r="M13" s="115" t="s">
        <v>37</v>
      </c>
      <c r="N13" s="116"/>
      <c r="O13" s="117"/>
      <c r="P13" s="115" t="s">
        <v>38</v>
      </c>
      <c r="Q13" s="116"/>
      <c r="R13" s="117"/>
      <c r="S13" s="115" t="s">
        <v>39</v>
      </c>
      <c r="T13" s="116"/>
      <c r="U13" s="117"/>
      <c r="V13" s="115" t="s">
        <v>40</v>
      </c>
      <c r="W13" s="117"/>
      <c r="X13" s="115" t="s">
        <v>41</v>
      </c>
      <c r="Y13" s="117"/>
      <c r="Z13" s="115" t="s">
        <v>42</v>
      </c>
      <c r="AA13" s="117"/>
      <c r="AB13" s="115" t="s">
        <v>43</v>
      </c>
      <c r="AC13" s="117"/>
      <c r="AD13" s="115" t="s">
        <v>44</v>
      </c>
      <c r="AE13" s="117"/>
      <c r="AF13" s="82" t="s">
        <v>45</v>
      </c>
      <c r="AG13" s="65">
        <f>COUNTIF(AG17:AG194,"&gt;0")</f>
        <v>0</v>
      </c>
      <c r="AH13" s="65"/>
      <c r="AI13" s="65">
        <f>COUNTIF(AI17:AI194,"&gt;0")</f>
        <v>0</v>
      </c>
      <c r="AJ13" s="65"/>
      <c r="AK13" s="65">
        <f>COUNTIF(AK17:AK194,"&gt;0")</f>
        <v>0</v>
      </c>
      <c r="AL13" s="65"/>
      <c r="AM13" s="65">
        <f>COUNTIF(AM17:AM194,"&gt;0")</f>
        <v>0</v>
      </c>
      <c r="AN13" s="65"/>
      <c r="AO13" s="65"/>
      <c r="AP13" s="93">
        <f>SUM(AG13:AN13)</f>
        <v>0</v>
      </c>
      <c r="AQ13" s="26" t="s">
        <v>46</v>
      </c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</row>
    <row r="14" spans="1:73" s="26" customFormat="1" ht="17.25" customHeight="1">
      <c r="A14" s="49"/>
      <c r="B14" s="44"/>
      <c r="C14" s="45"/>
      <c r="D14" s="43"/>
      <c r="E14" s="43" t="s">
        <v>47</v>
      </c>
      <c r="F14" s="50" t="s">
        <v>48</v>
      </c>
      <c r="G14" s="51"/>
      <c r="H14" s="52"/>
      <c r="I14" s="43" t="s">
        <v>49</v>
      </c>
      <c r="J14" s="42" t="s">
        <v>50</v>
      </c>
      <c r="K14" s="42" t="s">
        <v>51</v>
      </c>
      <c r="L14" s="42" t="s">
        <v>52</v>
      </c>
      <c r="M14" s="42" t="s">
        <v>50</v>
      </c>
      <c r="N14" s="42" t="s">
        <v>51</v>
      </c>
      <c r="O14" s="42" t="s">
        <v>52</v>
      </c>
      <c r="P14" s="42" t="s">
        <v>50</v>
      </c>
      <c r="Q14" s="42" t="s">
        <v>51</v>
      </c>
      <c r="R14" s="42" t="s">
        <v>52</v>
      </c>
      <c r="S14" s="42" t="s">
        <v>50</v>
      </c>
      <c r="T14" s="42" t="s">
        <v>51</v>
      </c>
      <c r="U14" s="42" t="s">
        <v>52</v>
      </c>
      <c r="V14" s="42" t="s">
        <v>52</v>
      </c>
      <c r="W14" s="42" t="s">
        <v>53</v>
      </c>
      <c r="X14" s="42" t="s">
        <v>52</v>
      </c>
      <c r="Y14" s="42" t="s">
        <v>53</v>
      </c>
      <c r="Z14" s="42" t="s">
        <v>52</v>
      </c>
      <c r="AA14" s="42" t="s">
        <v>53</v>
      </c>
      <c r="AB14" s="42" t="s">
        <v>52</v>
      </c>
      <c r="AC14" s="42"/>
      <c r="AD14" s="42" t="s">
        <v>52</v>
      </c>
      <c r="AE14" s="42"/>
      <c r="AF14" s="49"/>
      <c r="AG14" s="65"/>
      <c r="AH14" s="65">
        <f>COUNTIF(AH17:AH194,"&gt;0")</f>
        <v>0</v>
      </c>
      <c r="AI14" s="65"/>
      <c r="AJ14" s="65">
        <f>COUNTIF(AJ17:AJ194,"&gt;0")</f>
        <v>0</v>
      </c>
      <c r="AK14" s="65"/>
      <c r="AL14" s="65">
        <f>COUNTIF(AL17:AL194,"&gt;0")</f>
        <v>0</v>
      </c>
      <c r="AM14" s="65"/>
      <c r="AN14" s="65">
        <f>COUNTIF(AN17:AN194,"&gt;0")</f>
        <v>0</v>
      </c>
      <c r="AO14" s="65"/>
      <c r="AP14" s="94">
        <f>SUM(AG14:AN14)</f>
        <v>0</v>
      </c>
      <c r="AQ14" s="26" t="s">
        <v>54</v>
      </c>
      <c r="AT14" s="97"/>
      <c r="AU14" s="98" t="str">
        <f>種目一覧!C2</f>
        <v>No.</v>
      </c>
      <c r="AV14" s="98" t="str">
        <f>種目一覧!D2</f>
        <v>年齢</v>
      </c>
      <c r="AW14" s="98" t="str">
        <f>種目一覧!E2</f>
        <v>性別</v>
      </c>
      <c r="AX14" s="98" t="str">
        <f>種目一覧!F2</f>
        <v>登録</v>
      </c>
      <c r="AY14" s="98" t="str">
        <f>種目一覧!G2</f>
        <v>25m</v>
      </c>
      <c r="AZ14" s="98" t="str">
        <f>種目一覧!H2</f>
        <v>50m</v>
      </c>
      <c r="BA14" s="98" t="str">
        <f>種目一覧!I2</f>
        <v>100m</v>
      </c>
      <c r="BB14" s="98" t="str">
        <f>種目一覧!J2</f>
        <v>25m</v>
      </c>
      <c r="BC14" s="98" t="str">
        <f>種目一覧!K2</f>
        <v>50m</v>
      </c>
      <c r="BD14" s="98" t="str">
        <f>種目一覧!L2</f>
        <v>100m</v>
      </c>
      <c r="BE14" s="98" t="str">
        <f>種目一覧!M2</f>
        <v>25m</v>
      </c>
      <c r="BF14" s="98" t="str">
        <f>種目一覧!N2</f>
        <v>50m</v>
      </c>
      <c r="BG14" s="98" t="str">
        <f>種目一覧!O2</f>
        <v>100m</v>
      </c>
      <c r="BH14" s="98" t="str">
        <f>種目一覧!P2</f>
        <v>25m</v>
      </c>
      <c r="BI14" s="98" t="str">
        <f>種目一覧!Q2</f>
        <v>50m</v>
      </c>
      <c r="BJ14" s="98" t="str">
        <f>種目一覧!R2</f>
        <v>100m</v>
      </c>
      <c r="BK14" s="98" t="str">
        <f>種目一覧!S2</f>
        <v>100m</v>
      </c>
      <c r="BL14" s="98" t="str">
        <f>種目一覧!T2</f>
        <v>200m</v>
      </c>
      <c r="BM14" s="98" t="str">
        <f>種目一覧!U2</f>
        <v>100m</v>
      </c>
      <c r="BN14" s="98" t="str">
        <f>種目一覧!V2</f>
        <v>200m</v>
      </c>
      <c r="BO14" s="98" t="str">
        <f>種目一覧!W2</f>
        <v>100m</v>
      </c>
      <c r="BP14" s="98" t="str">
        <f>種目一覧!X2</f>
        <v>200m</v>
      </c>
      <c r="BQ14" s="98">
        <f>種目一覧!Y2</f>
        <v>0</v>
      </c>
      <c r="BR14" s="98">
        <f>種目一覧!Z2</f>
        <v>0</v>
      </c>
      <c r="BS14" s="98">
        <f>種目一覧!AA2</f>
        <v>0</v>
      </c>
      <c r="BT14" s="98">
        <f>種目一覧!AB2</f>
        <v>0</v>
      </c>
      <c r="BU14" s="97" t="s">
        <v>55</v>
      </c>
    </row>
    <row r="15" spans="1:73" ht="24.9" customHeight="1">
      <c r="A15" s="37" t="s">
        <v>56</v>
      </c>
      <c r="B15" s="53" t="s">
        <v>140</v>
      </c>
      <c r="C15" s="53" t="s">
        <v>141</v>
      </c>
      <c r="D15" s="54">
        <v>39495</v>
      </c>
      <c r="E15" s="53">
        <f>DATEDIF(D15,$E$13,"Y")</f>
        <v>17</v>
      </c>
      <c r="F15" s="55" t="s">
        <v>57</v>
      </c>
      <c r="G15" s="55"/>
      <c r="H15" s="55"/>
      <c r="I15" s="67">
        <f>_xlfn.XLOOKUP(F15,種目一覧!B:B,種目一覧!C:C)</f>
        <v>2</v>
      </c>
      <c r="J15" s="68"/>
      <c r="K15" s="68">
        <v>10100</v>
      </c>
      <c r="L15" s="68"/>
      <c r="M15" s="68"/>
      <c r="N15" s="68"/>
      <c r="O15" s="68"/>
      <c r="P15" s="69">
        <v>3500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83"/>
      <c r="AC15" s="83"/>
      <c r="AD15" s="83"/>
      <c r="AE15" s="84"/>
      <c r="AF15" s="85" t="str">
        <f t="shared" ref="AF15:AF46" si="0">IF(COUNTIF(AY15:BT15,"&lt;0")&gt;0,"種目エラー",IF(COUNTIF(AY15:BT15,"&gt;0")&gt;3,"種目数オーバー",IF(COUNTIF(AY15:BT15,"&gt;0")=0,"","OK")))</f>
        <v>OK</v>
      </c>
      <c r="AG15" s="65"/>
      <c r="AH15" s="65"/>
      <c r="AI15" s="65"/>
      <c r="AJ15" s="65"/>
      <c r="AK15" s="65"/>
      <c r="AL15" s="65"/>
      <c r="AM15" s="65"/>
      <c r="AN15" s="65"/>
      <c r="AO15" s="65"/>
      <c r="AP15" s="96">
        <f>SUM(AP13:AP14)</f>
        <v>0</v>
      </c>
      <c r="AQ15" s="26" t="s">
        <v>58</v>
      </c>
      <c r="AT15" s="97"/>
      <c r="AU15" s="99">
        <f>VLOOKUP($I15,種目一覧!$C$3:$AB$60,1,FALSE)</f>
        <v>2</v>
      </c>
      <c r="AV15" s="99" t="str">
        <f>VLOOKUP($I15,種目一覧!$C$3:$AB$60,2,FALSE)</f>
        <v>小学１・２年</v>
      </c>
      <c r="AW15" s="99" t="str">
        <f>VLOOKUP($I15,種目一覧!$C$3:$AB$60,3,FALSE)</f>
        <v>男</v>
      </c>
      <c r="AX15" s="99" t="str">
        <f>VLOOKUP($I15,種目一覧!$C$3:$AB$60,4,FALSE)</f>
        <v>個人</v>
      </c>
      <c r="AY15" s="99">
        <f>IF(VLOOKUP($I15,種目一覧!$C$3:$AB$60,5,FALSE)="○",1,-1)*J15</f>
        <v>0</v>
      </c>
      <c r="AZ15" s="99">
        <f>IF(VLOOKUP($I15,種目一覧!$C$3:$AB$60,6,FALSE)="○",1,-1)*K15</f>
        <v>10100</v>
      </c>
      <c r="BA15" s="99">
        <f>IF(VLOOKUP($I15,種目一覧!$C$3:$AB$60,7,FALSE)="○",1,-1)*L15</f>
        <v>0</v>
      </c>
      <c r="BB15" s="99">
        <f>IF(VLOOKUP($I15,種目一覧!$C$3:$AB$60,8,FALSE)="○",1,-1)*M15</f>
        <v>0</v>
      </c>
      <c r="BC15" s="99">
        <f>IF(VLOOKUP($I15,種目一覧!$C$3:$AB$60,9,FALSE)="○",1,-1)*N15</f>
        <v>0</v>
      </c>
      <c r="BD15" s="99">
        <f>IF(VLOOKUP($I15,種目一覧!$C$3:$AB$60,10,FALSE)="○",1,-1)*O15</f>
        <v>0</v>
      </c>
      <c r="BE15" s="99">
        <f>IF(VLOOKUP($I15,種目一覧!$C$3:$AB$60,11,FALSE)="○",1,-1)*P15</f>
        <v>3500</v>
      </c>
      <c r="BF15" s="99">
        <f>IF(VLOOKUP($I15,種目一覧!$C$3:$AB$60,12,FALSE)="○",1,-1)*Q15</f>
        <v>0</v>
      </c>
      <c r="BG15" s="99">
        <f>IF(VLOOKUP($I15,種目一覧!$C$3:$AB$60,13,FALSE)="○",1,-1)*R15</f>
        <v>0</v>
      </c>
      <c r="BH15" s="99">
        <f>IF(VLOOKUP($I15,種目一覧!$C$3:$AB$60,14,FALSE)="○",1,-1)*S15</f>
        <v>0</v>
      </c>
      <c r="BI15" s="99">
        <f>IF(VLOOKUP($I15,種目一覧!$C$3:$AB$60,15,FALSE)="○",1,-1)*T15</f>
        <v>0</v>
      </c>
      <c r="BJ15" s="99">
        <f>IF(VLOOKUP($I15,種目一覧!$C$3:$AB$60,16,FALSE)="○",1,-1)*U15</f>
        <v>0</v>
      </c>
      <c r="BK15" s="99">
        <f>IF(VLOOKUP($I15,種目一覧!$C$3:$AB$60,17,FALSE)="○",1,-1)*V15</f>
        <v>0</v>
      </c>
      <c r="BL15" s="99">
        <f>IF(VLOOKUP($I15,種目一覧!$C$3:$AB$60,18,FALSE)="○",1,-1)*W15</f>
        <v>0</v>
      </c>
      <c r="BM15" s="99">
        <f>IF(VLOOKUP($I15,種目一覧!$C$3:$AB$60,19,FALSE)="○",1,-1)*X15</f>
        <v>0</v>
      </c>
      <c r="BN15" s="99">
        <f>IF(VLOOKUP($I15,種目一覧!$C$3:$AB$60,20,FALSE)="○",1,-1)*Y15</f>
        <v>0</v>
      </c>
      <c r="BO15" s="99">
        <f>IF(VLOOKUP($I15,種目一覧!$C$3:$AB$60,21,FALSE)="○",1,-1)*Z15</f>
        <v>0</v>
      </c>
      <c r="BP15" s="99">
        <f>IF(VLOOKUP($I15,種目一覧!$C$3:$AB$60,22,FALSE)="○",1,-1)*AA15</f>
        <v>0</v>
      </c>
      <c r="BQ15" s="99">
        <f>IF(VLOOKUP($I15,種目一覧!$C$3:$AB$60,23,FALSE)="○",1,-1)*AB15</f>
        <v>0</v>
      </c>
      <c r="BR15" s="99">
        <f>IF(VLOOKUP($I15,種目一覧!$C$3:$AB$60,24,FALSE)="○",1,-1)*AC15</f>
        <v>0</v>
      </c>
      <c r="BS15" s="99">
        <f>IF(VLOOKUP($I15,種目一覧!$C$3:$AB$60,25,FALSE)="○",1,-1)*AD15</f>
        <v>0</v>
      </c>
      <c r="BT15" s="99">
        <f>IF(VLOOKUP($I15,種目一覧!$C$3:$AB$60,26,FALSE)="○",1,-1)*AE15</f>
        <v>0</v>
      </c>
      <c r="BU15" s="28">
        <f t="shared" ref="BU15:BU16" si="1">SUM(AY15:BT15)</f>
        <v>13600</v>
      </c>
    </row>
    <row r="16" spans="1:73" ht="24.9" customHeight="1">
      <c r="A16" s="37" t="s">
        <v>56</v>
      </c>
      <c r="B16" s="53" t="s">
        <v>59</v>
      </c>
      <c r="C16" s="53" t="s">
        <v>60</v>
      </c>
      <c r="D16" s="54"/>
      <c r="E16" s="53">
        <f>DATEDIF(D16,$E$13,"Y")</f>
        <v>125</v>
      </c>
      <c r="F16" s="55" t="s">
        <v>61</v>
      </c>
      <c r="G16" s="55"/>
      <c r="H16" s="55"/>
      <c r="I16" s="67">
        <f>_xlfn.XLOOKUP(F16,種目一覧!B:B,種目一覧!C:C)</f>
        <v>24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>
        <v>10600</v>
      </c>
      <c r="Z16" s="68"/>
      <c r="AA16" s="68"/>
      <c r="AB16" s="68"/>
      <c r="AC16" s="68"/>
      <c r="AD16" s="68"/>
      <c r="AE16" s="86"/>
      <c r="AF16" s="85" t="str">
        <f t="shared" si="0"/>
        <v>OK</v>
      </c>
      <c r="AG16" s="91" t="s">
        <v>62</v>
      </c>
      <c r="AH16" s="91" t="s">
        <v>63</v>
      </c>
      <c r="AI16" s="91" t="s">
        <v>64</v>
      </c>
      <c r="AJ16" s="91" t="s">
        <v>65</v>
      </c>
      <c r="AK16" s="91" t="s">
        <v>66</v>
      </c>
      <c r="AL16" s="91" t="s">
        <v>67</v>
      </c>
      <c r="AM16" s="91" t="s">
        <v>68</v>
      </c>
      <c r="AN16" s="91" t="s">
        <v>69</v>
      </c>
      <c r="AO16" s="65" t="s">
        <v>70</v>
      </c>
      <c r="AP16" s="65"/>
      <c r="AT16" s="97"/>
      <c r="AU16" s="99">
        <f>VLOOKUP($I16,種目一覧!$C$3:$AB$60,1,FALSE)</f>
        <v>24</v>
      </c>
      <c r="AV16" s="99" t="str">
        <f>VLOOKUP($I16,種目一覧!$C$3:$AB$60,2,FALSE)</f>
        <v>小学</v>
      </c>
      <c r="AW16" s="99" t="str">
        <f>VLOOKUP($I16,種目一覧!$C$3:$AB$60,3,FALSE)</f>
        <v>男子</v>
      </c>
      <c r="AX16" s="99" t="str">
        <f>VLOOKUP($I16,種目一覧!$C$3:$AB$60,4,FALSE)</f>
        <v>ﾘﾚｰ</v>
      </c>
      <c r="AY16" s="99">
        <f>IF(VLOOKUP($I16,種目一覧!$C$3:$AB$60,5,FALSE)="○",1,-1)*J16</f>
        <v>0</v>
      </c>
      <c r="AZ16" s="99">
        <f>IF(VLOOKUP($I16,種目一覧!$C$3:$AB$60,6,FALSE)="○",1,-1)*K16</f>
        <v>0</v>
      </c>
      <c r="BA16" s="99">
        <f>IF(VLOOKUP($I16,種目一覧!$C$3:$AB$60,7,FALSE)="○",1,-1)*L16</f>
        <v>0</v>
      </c>
      <c r="BB16" s="99">
        <f>IF(VLOOKUP($I16,種目一覧!$C$3:$AB$60,8,FALSE)="○",1,-1)*M16</f>
        <v>0</v>
      </c>
      <c r="BC16" s="99">
        <f>IF(VLOOKUP($I16,種目一覧!$C$3:$AB$60,9,FALSE)="○",1,-1)*N16</f>
        <v>0</v>
      </c>
      <c r="BD16" s="99">
        <f>IF(VLOOKUP($I16,種目一覧!$C$3:$AB$60,10,FALSE)="○",1,-1)*O16</f>
        <v>0</v>
      </c>
      <c r="BE16" s="99">
        <f>IF(VLOOKUP($I16,種目一覧!$C$3:$AB$60,11,FALSE)="○",1,-1)*P16</f>
        <v>0</v>
      </c>
      <c r="BF16" s="99">
        <f>IF(VLOOKUP($I16,種目一覧!$C$3:$AB$60,12,FALSE)="○",1,-1)*Q16</f>
        <v>0</v>
      </c>
      <c r="BG16" s="99">
        <f>IF(VLOOKUP($I16,種目一覧!$C$3:$AB$60,13,FALSE)="○",1,-1)*R16</f>
        <v>0</v>
      </c>
      <c r="BH16" s="99">
        <f>IF(VLOOKUP($I16,種目一覧!$C$3:$AB$60,14,FALSE)="○",1,-1)*S16</f>
        <v>0</v>
      </c>
      <c r="BI16" s="99">
        <f>IF(VLOOKUP($I16,種目一覧!$C$3:$AB$60,15,FALSE)="○",1,-1)*T16</f>
        <v>0</v>
      </c>
      <c r="BJ16" s="99">
        <f>IF(VLOOKUP($I16,種目一覧!$C$3:$AB$60,16,FALSE)="○",1,-1)*U16</f>
        <v>0</v>
      </c>
      <c r="BK16" s="99">
        <f>IF(VLOOKUP($I16,種目一覧!$C$3:$AB$60,17,FALSE)="○",1,-1)*V16</f>
        <v>0</v>
      </c>
      <c r="BL16" s="99">
        <f>IF(VLOOKUP($I16,種目一覧!$C$3:$AB$60,18,FALSE)="○",1,-1)*W16</f>
        <v>0</v>
      </c>
      <c r="BM16" s="99">
        <f>IF(VLOOKUP($I16,種目一覧!$C$3:$AB$60,19,FALSE)="○",1,-1)*X16</f>
        <v>0</v>
      </c>
      <c r="BN16" s="99">
        <f>IF(VLOOKUP($I16,種目一覧!$C$3:$AB$60,20,FALSE)="○",1,-1)*Y16</f>
        <v>10600</v>
      </c>
      <c r="BO16" s="99">
        <f>IF(VLOOKUP($I16,種目一覧!$C$3:$AB$60,21,FALSE)="○",1,-1)*Z16</f>
        <v>0</v>
      </c>
      <c r="BP16" s="99">
        <f>IF(VLOOKUP($I16,種目一覧!$C$3:$AB$60,22,FALSE)="○",1,-1)*AA16</f>
        <v>0</v>
      </c>
      <c r="BQ16" s="99">
        <f>IF(VLOOKUP($I16,種目一覧!$C$3:$AB$60,23,FALSE)="○",1,-1)*AB16</f>
        <v>0</v>
      </c>
      <c r="BR16" s="99">
        <f>IF(VLOOKUP($I16,種目一覧!$C$3:$AB$60,24,FALSE)="○",1,-1)*AC16</f>
        <v>0</v>
      </c>
      <c r="BS16" s="99">
        <f>IF(VLOOKUP($I16,種目一覧!$C$3:$AB$60,25,FALSE)="○",1,-1)*AD16</f>
        <v>0</v>
      </c>
      <c r="BT16" s="99">
        <f>IF(VLOOKUP($I16,種目一覧!$C$3:$AB$60,26,FALSE)="○",1,-1)*AE16</f>
        <v>0</v>
      </c>
      <c r="BU16" s="28">
        <f t="shared" si="1"/>
        <v>10600</v>
      </c>
    </row>
    <row r="17" spans="1:73" ht="24.9" customHeight="1">
      <c r="A17" s="37">
        <v>1</v>
      </c>
      <c r="B17" s="56"/>
      <c r="C17" s="56"/>
      <c r="D17" s="57"/>
      <c r="E17" s="53">
        <f t="shared" ref="E17:E43" si="2">DATEDIF(D17,$E$13,"Y")</f>
        <v>125</v>
      </c>
      <c r="F17" s="58"/>
      <c r="G17" s="58"/>
      <c r="H17" s="58"/>
      <c r="I17" s="67">
        <f>_xlfn.XLOOKUP(F17,種目一覧!B:B,種目一覧!C:C)</f>
        <v>0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7"/>
      <c r="Y17" s="70"/>
      <c r="Z17" s="77"/>
      <c r="AA17" s="70"/>
      <c r="AB17" s="77"/>
      <c r="AC17" s="77"/>
      <c r="AD17" s="77"/>
      <c r="AE17" s="87"/>
      <c r="AF17" s="85" t="str">
        <f t="shared" si="0"/>
        <v/>
      </c>
      <c r="AG17" s="92">
        <f t="shared" ref="AG17:AG46" si="3">COUNTIF(F17,"*小学*年男*")*COUNTIF(J17:AA17,"&gt;=0")</f>
        <v>0</v>
      </c>
      <c r="AH17" s="92">
        <f t="shared" ref="AH17:AH46" si="4">COUNTIF(F17,"*小学*年女*")*COUNTIF(J17:AA17,"&gt;=0")</f>
        <v>0</v>
      </c>
      <c r="AI17" s="92">
        <f t="shared" ref="AI17:AI46" si="5">COUNTIF(F17,"中学男子個人")*COUNTIF(J17:AA17,"&gt;=0")</f>
        <v>0</v>
      </c>
      <c r="AJ17" s="92">
        <f t="shared" ref="AJ17:AJ46" si="6">COUNTIF(F17,"中学女子個人")*COUNTIF(J17:AA17,"&gt;=0")</f>
        <v>0</v>
      </c>
      <c r="AK17" s="92">
        <f t="shared" ref="AK17:AK46" si="7">COUNTIF(F17,"*高校男子個人")*COUNTIF(J17:AA17,"&gt;=0")</f>
        <v>0</v>
      </c>
      <c r="AL17" s="92">
        <f t="shared" ref="AL17:AL46" si="8">COUNTIF(F17,"*高校女子個人")*COUNTIF(J17:AA17,"&gt;=0")</f>
        <v>0</v>
      </c>
      <c r="AM17" s="92">
        <f t="shared" ref="AM17:AM46" si="9">(COUNTIF(F17,"*一般男子個人")+COUNTIF(F17,"*才*男*"))*COUNTIF(J17:AA17,"&gt;=0")</f>
        <v>0</v>
      </c>
      <c r="AN17" s="92">
        <f t="shared" ref="AN17:AN46" si="10">(COUNTIF(F17,"*一般女子個人*")+COUNTIF(F17,"*才*女*"))*COUNTIF(J17:AA17,"&gt;=0")</f>
        <v>0</v>
      </c>
      <c r="AO17" s="92">
        <f t="shared" ref="AO17:AO46" si="11">COUNTIF(F17,"*ﾘﾚｰ*")*COUNTIF(J17:AA17,"&gt;=0")</f>
        <v>0</v>
      </c>
      <c r="AP17" s="91"/>
      <c r="AT17" s="97"/>
      <c r="AU17" s="99" t="e">
        <f>VLOOKUP($I17,種目一覧!$C$3:$AB$60,1,FALSE)</f>
        <v>#N/A</v>
      </c>
      <c r="AV17" s="99" t="e">
        <f>VLOOKUP($I17,種目一覧!$C$3:$AB$60,2,FALSE)</f>
        <v>#N/A</v>
      </c>
      <c r="AW17" s="99" t="e">
        <f>VLOOKUP($I17,種目一覧!$C$3:$AB$60,3,FALSE)</f>
        <v>#N/A</v>
      </c>
      <c r="AX17" s="99" t="e">
        <f>VLOOKUP($I17,種目一覧!$C$3:$AB$60,4,FALSE)</f>
        <v>#N/A</v>
      </c>
      <c r="AY17" s="99" t="e">
        <f>IF(VLOOKUP($I17,種目一覧!$C$3:$AB$60,5,FALSE)="○",1,-1)*J17</f>
        <v>#N/A</v>
      </c>
      <c r="AZ17" s="99" t="e">
        <f>IF(VLOOKUP($I17,種目一覧!$C$3:$AB$60,6,FALSE)="○",1,-1)*K17</f>
        <v>#N/A</v>
      </c>
      <c r="BA17" s="99" t="e">
        <f>IF(VLOOKUP($I17,種目一覧!$C$3:$AB$60,7,FALSE)="○",1,-1)*L17</f>
        <v>#N/A</v>
      </c>
      <c r="BB17" s="99" t="e">
        <f>IF(VLOOKUP($I17,種目一覧!$C$3:$AB$60,8,FALSE)="○",1,-1)*M17</f>
        <v>#N/A</v>
      </c>
      <c r="BC17" s="99" t="e">
        <f>IF(VLOOKUP($I17,種目一覧!$C$3:$AB$60,9,FALSE)="○",1,-1)*N17</f>
        <v>#N/A</v>
      </c>
      <c r="BD17" s="99" t="e">
        <f>IF(VLOOKUP($I17,種目一覧!$C$3:$AB$60,10,FALSE)="○",1,-1)*O17</f>
        <v>#N/A</v>
      </c>
      <c r="BE17" s="99" t="e">
        <f>IF(VLOOKUP($I17,種目一覧!$C$3:$AB$60,11,FALSE)="○",1,-1)*P17</f>
        <v>#N/A</v>
      </c>
      <c r="BF17" s="99" t="e">
        <f>IF(VLOOKUP($I17,種目一覧!$C$3:$AB$60,12,FALSE)="○",1,-1)*Q17</f>
        <v>#N/A</v>
      </c>
      <c r="BG17" s="99" t="e">
        <f>IF(VLOOKUP($I17,種目一覧!$C$3:$AB$60,13,FALSE)="○",1,-1)*R17</f>
        <v>#N/A</v>
      </c>
      <c r="BH17" s="99" t="e">
        <f>IF(VLOOKUP($I17,種目一覧!$C$3:$AB$60,14,FALSE)="○",1,-1)*S17</f>
        <v>#N/A</v>
      </c>
      <c r="BI17" s="99" t="e">
        <f>IF(VLOOKUP($I17,種目一覧!$C$3:$AB$60,15,FALSE)="○",1,-1)*T17</f>
        <v>#N/A</v>
      </c>
      <c r="BJ17" s="99" t="e">
        <f>IF(VLOOKUP($I17,種目一覧!$C$3:$AB$60,16,FALSE)="○",1,-1)*U17</f>
        <v>#N/A</v>
      </c>
      <c r="BK17" s="99" t="e">
        <f>IF(VLOOKUP($I17,種目一覧!$C$3:$AB$60,17,FALSE)="○",1,-1)*V17</f>
        <v>#N/A</v>
      </c>
      <c r="BL17" s="99" t="e">
        <f>IF(VLOOKUP($I17,種目一覧!$C$3:$AB$60,18,FALSE)="○",1,-1)*W17</f>
        <v>#N/A</v>
      </c>
      <c r="BM17" s="99" t="e">
        <f>IF(VLOOKUP($I17,種目一覧!$C$3:$AB$60,19,FALSE)="○",1,-1)*X17</f>
        <v>#N/A</v>
      </c>
      <c r="BN17" s="99" t="e">
        <f>IF(VLOOKUP($I17,種目一覧!$C$3:$AB$60,20,FALSE)="○",1,-1)*Y17</f>
        <v>#N/A</v>
      </c>
      <c r="BO17" s="99" t="e">
        <f>IF(VLOOKUP($I17,種目一覧!$C$3:$AB$60,21,FALSE)="○",1,-1)*Z17</f>
        <v>#N/A</v>
      </c>
      <c r="BP17" s="99" t="e">
        <f>IF(VLOOKUP($I17,種目一覧!$C$3:$AB$60,22,FALSE)="○",1,-1)*AA17</f>
        <v>#N/A</v>
      </c>
      <c r="BQ17" s="99" t="e">
        <f>IF(VLOOKUP($I17,種目一覧!$C$3:$AB$60,23,FALSE)="○",1,-1)*AB17</f>
        <v>#N/A</v>
      </c>
      <c r="BR17" s="99" t="e">
        <f>IF(VLOOKUP($I17,種目一覧!$C$3:$AB$60,24,FALSE)="○",1,-1)*AC17</f>
        <v>#N/A</v>
      </c>
      <c r="BS17" s="99" t="e">
        <f>IF(VLOOKUP($I17,種目一覧!$C$3:$AB$60,25,FALSE)="○",1,-1)*AD17</f>
        <v>#N/A</v>
      </c>
      <c r="BT17" s="99" t="e">
        <f>IF(VLOOKUP($I17,種目一覧!$C$3:$AB$60,26,FALSE)="○",1,-1)*AE17</f>
        <v>#N/A</v>
      </c>
      <c r="BU17" s="28" t="e">
        <f t="shared" ref="BU17:BU46" si="12">SUM(AY17:BT17)</f>
        <v>#N/A</v>
      </c>
    </row>
    <row r="18" spans="1:73" ht="24.9" customHeight="1">
      <c r="A18" s="37">
        <v>2</v>
      </c>
      <c r="B18" s="56"/>
      <c r="C18" s="56"/>
      <c r="D18" s="57"/>
      <c r="E18" s="53">
        <f t="shared" si="2"/>
        <v>125</v>
      </c>
      <c r="F18" s="58"/>
      <c r="G18" s="58"/>
      <c r="H18" s="58"/>
      <c r="I18" s="67">
        <f>_xlfn.XLOOKUP(F18,種目一覧!B:B,種目一覧!C:C)</f>
        <v>0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7"/>
      <c r="Y18" s="70"/>
      <c r="Z18" s="77"/>
      <c r="AA18" s="70"/>
      <c r="AB18" s="77"/>
      <c r="AC18" s="77"/>
      <c r="AD18" s="77"/>
      <c r="AE18" s="87"/>
      <c r="AF18" s="85" t="str">
        <f t="shared" si="0"/>
        <v/>
      </c>
      <c r="AG18" s="92">
        <f t="shared" si="3"/>
        <v>0</v>
      </c>
      <c r="AH18" s="92">
        <f t="shared" si="4"/>
        <v>0</v>
      </c>
      <c r="AI18" s="92">
        <f t="shared" si="5"/>
        <v>0</v>
      </c>
      <c r="AJ18" s="92">
        <f t="shared" si="6"/>
        <v>0</v>
      </c>
      <c r="AK18" s="92">
        <f t="shared" si="7"/>
        <v>0</v>
      </c>
      <c r="AL18" s="92">
        <f t="shared" si="8"/>
        <v>0</v>
      </c>
      <c r="AM18" s="92">
        <f t="shared" si="9"/>
        <v>0</v>
      </c>
      <c r="AN18" s="92">
        <f t="shared" si="10"/>
        <v>0</v>
      </c>
      <c r="AO18" s="92">
        <f t="shared" si="11"/>
        <v>0</v>
      </c>
      <c r="AP18" s="91"/>
      <c r="AT18" s="97"/>
      <c r="AU18" s="99" t="e">
        <f>VLOOKUP($I18,種目一覧!$C$3:$AB$60,1,FALSE)</f>
        <v>#N/A</v>
      </c>
      <c r="AV18" s="99" t="e">
        <f>VLOOKUP($I18,種目一覧!$C$3:$AB$60,2,FALSE)</f>
        <v>#N/A</v>
      </c>
      <c r="AW18" s="99" t="e">
        <f>VLOOKUP($I18,種目一覧!$C$3:$AB$60,3,FALSE)</f>
        <v>#N/A</v>
      </c>
      <c r="AX18" s="99" t="e">
        <f>VLOOKUP($I18,種目一覧!$C$3:$AB$60,4,FALSE)</f>
        <v>#N/A</v>
      </c>
      <c r="AY18" s="99" t="e">
        <f>IF(VLOOKUP($I18,種目一覧!$C$3:$AB$60,5,FALSE)="○",1,-1)*J18</f>
        <v>#N/A</v>
      </c>
      <c r="AZ18" s="99" t="e">
        <f>IF(VLOOKUP($I18,種目一覧!$C$3:$AB$60,6,FALSE)="○",1,-1)*K18</f>
        <v>#N/A</v>
      </c>
      <c r="BA18" s="99" t="e">
        <f>IF(VLOOKUP($I18,種目一覧!$C$3:$AB$60,7,FALSE)="○",1,-1)*L18</f>
        <v>#N/A</v>
      </c>
      <c r="BB18" s="99" t="e">
        <f>IF(VLOOKUP($I18,種目一覧!$C$3:$AB$60,8,FALSE)="○",1,-1)*M18</f>
        <v>#N/A</v>
      </c>
      <c r="BC18" s="99" t="e">
        <f>IF(VLOOKUP($I18,種目一覧!$C$3:$AB$60,9,FALSE)="○",1,-1)*N18</f>
        <v>#N/A</v>
      </c>
      <c r="BD18" s="99" t="e">
        <f>IF(VLOOKUP($I18,種目一覧!$C$3:$AB$60,10,FALSE)="○",1,-1)*O18</f>
        <v>#N/A</v>
      </c>
      <c r="BE18" s="99" t="e">
        <f>IF(VLOOKUP($I18,種目一覧!$C$3:$AB$60,11,FALSE)="○",1,-1)*P18</f>
        <v>#N/A</v>
      </c>
      <c r="BF18" s="99" t="e">
        <f>IF(VLOOKUP($I18,種目一覧!$C$3:$AB$60,12,FALSE)="○",1,-1)*Q18</f>
        <v>#N/A</v>
      </c>
      <c r="BG18" s="99" t="e">
        <f>IF(VLOOKUP($I18,種目一覧!$C$3:$AB$60,13,FALSE)="○",1,-1)*R18</f>
        <v>#N/A</v>
      </c>
      <c r="BH18" s="99" t="e">
        <f>IF(VLOOKUP($I18,種目一覧!$C$3:$AB$60,14,FALSE)="○",1,-1)*S18</f>
        <v>#N/A</v>
      </c>
      <c r="BI18" s="99" t="e">
        <f>IF(VLOOKUP($I18,種目一覧!$C$3:$AB$60,15,FALSE)="○",1,-1)*T18</f>
        <v>#N/A</v>
      </c>
      <c r="BJ18" s="99" t="e">
        <f>IF(VLOOKUP($I18,種目一覧!$C$3:$AB$60,16,FALSE)="○",1,-1)*U18</f>
        <v>#N/A</v>
      </c>
      <c r="BK18" s="99" t="e">
        <f>IF(VLOOKUP($I18,種目一覧!$C$3:$AB$60,17,FALSE)="○",1,-1)*V18</f>
        <v>#N/A</v>
      </c>
      <c r="BL18" s="99" t="e">
        <f>IF(VLOOKUP($I18,種目一覧!$C$3:$AB$60,18,FALSE)="○",1,-1)*W18</f>
        <v>#N/A</v>
      </c>
      <c r="BM18" s="99" t="e">
        <f>IF(VLOOKUP($I18,種目一覧!$C$3:$AB$60,19,FALSE)="○",1,-1)*X18</f>
        <v>#N/A</v>
      </c>
      <c r="BN18" s="99" t="e">
        <f>IF(VLOOKUP($I18,種目一覧!$C$3:$AB$60,20,FALSE)="○",1,-1)*Y18</f>
        <v>#N/A</v>
      </c>
      <c r="BO18" s="99" t="e">
        <f>IF(VLOOKUP($I18,種目一覧!$C$3:$AB$60,21,FALSE)="○",1,-1)*Z18</f>
        <v>#N/A</v>
      </c>
      <c r="BP18" s="99" t="e">
        <f>IF(VLOOKUP($I18,種目一覧!$C$3:$AB$60,22,FALSE)="○",1,-1)*AA18</f>
        <v>#N/A</v>
      </c>
      <c r="BQ18" s="99" t="e">
        <f>IF(VLOOKUP($I18,種目一覧!$C$3:$AB$60,23,FALSE)="○",1,-1)*AB18</f>
        <v>#N/A</v>
      </c>
      <c r="BR18" s="99" t="e">
        <f>IF(VLOOKUP($I18,種目一覧!$C$3:$AB$60,24,FALSE)="○",1,-1)*AC18</f>
        <v>#N/A</v>
      </c>
      <c r="BS18" s="99" t="e">
        <f>IF(VLOOKUP($I18,種目一覧!$C$3:$AB$60,25,FALSE)="○",1,-1)*AD18</f>
        <v>#N/A</v>
      </c>
      <c r="BT18" s="99" t="e">
        <f>IF(VLOOKUP($I18,種目一覧!$C$3:$AB$60,26,FALSE)="○",1,-1)*AE18</f>
        <v>#N/A</v>
      </c>
      <c r="BU18" s="28" t="e">
        <f t="shared" si="12"/>
        <v>#N/A</v>
      </c>
    </row>
    <row r="19" spans="1:73" ht="24.9" customHeight="1">
      <c r="A19" s="37">
        <v>3</v>
      </c>
      <c r="B19" s="56"/>
      <c r="C19" s="56"/>
      <c r="D19" s="57"/>
      <c r="E19" s="53">
        <f t="shared" si="2"/>
        <v>125</v>
      </c>
      <c r="F19" s="58"/>
      <c r="G19" s="58"/>
      <c r="H19" s="58"/>
      <c r="I19" s="67">
        <f>_xlfn.XLOOKUP(F19,種目一覧!B:B,種目一覧!C:C)</f>
        <v>0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7"/>
      <c r="Y19" s="70"/>
      <c r="Z19" s="77"/>
      <c r="AA19" s="70"/>
      <c r="AB19" s="77"/>
      <c r="AC19" s="77"/>
      <c r="AD19" s="77"/>
      <c r="AE19" s="87"/>
      <c r="AF19" s="85" t="str">
        <f t="shared" si="0"/>
        <v/>
      </c>
      <c r="AG19" s="92">
        <f t="shared" si="3"/>
        <v>0</v>
      </c>
      <c r="AH19" s="92">
        <f t="shared" si="4"/>
        <v>0</v>
      </c>
      <c r="AI19" s="92">
        <f t="shared" si="5"/>
        <v>0</v>
      </c>
      <c r="AJ19" s="92">
        <f t="shared" si="6"/>
        <v>0</v>
      </c>
      <c r="AK19" s="92">
        <f t="shared" si="7"/>
        <v>0</v>
      </c>
      <c r="AL19" s="92">
        <f t="shared" si="8"/>
        <v>0</v>
      </c>
      <c r="AM19" s="92">
        <f t="shared" si="9"/>
        <v>0</v>
      </c>
      <c r="AN19" s="92">
        <f t="shared" si="10"/>
        <v>0</v>
      </c>
      <c r="AO19" s="92">
        <f t="shared" si="11"/>
        <v>0</v>
      </c>
      <c r="AP19" s="91"/>
      <c r="AT19" s="97"/>
      <c r="AU19" s="99" t="e">
        <f>VLOOKUP($I19,種目一覧!$C$3:$AB$60,1,FALSE)</f>
        <v>#N/A</v>
      </c>
      <c r="AV19" s="99" t="e">
        <f>VLOOKUP($I19,種目一覧!$C$3:$AB$60,2,FALSE)</f>
        <v>#N/A</v>
      </c>
      <c r="AW19" s="99" t="e">
        <f>VLOOKUP($I19,種目一覧!$C$3:$AB$60,3,FALSE)</f>
        <v>#N/A</v>
      </c>
      <c r="AX19" s="99" t="e">
        <f>VLOOKUP($I19,種目一覧!$C$3:$AB$60,4,FALSE)</f>
        <v>#N/A</v>
      </c>
      <c r="AY19" s="99" t="e">
        <f>IF(VLOOKUP($I19,種目一覧!$C$3:$AB$60,5,FALSE)="○",1,-1)*J19</f>
        <v>#N/A</v>
      </c>
      <c r="AZ19" s="99" t="e">
        <f>IF(VLOOKUP($I19,種目一覧!$C$3:$AB$60,6,FALSE)="○",1,-1)*K19</f>
        <v>#N/A</v>
      </c>
      <c r="BA19" s="99" t="e">
        <f>IF(VLOOKUP($I19,種目一覧!$C$3:$AB$60,7,FALSE)="○",1,-1)*L19</f>
        <v>#N/A</v>
      </c>
      <c r="BB19" s="99" t="e">
        <f>IF(VLOOKUP($I19,種目一覧!$C$3:$AB$60,8,FALSE)="○",1,-1)*M19</f>
        <v>#N/A</v>
      </c>
      <c r="BC19" s="99" t="e">
        <f>IF(VLOOKUP($I19,種目一覧!$C$3:$AB$60,9,FALSE)="○",1,-1)*N19</f>
        <v>#N/A</v>
      </c>
      <c r="BD19" s="99" t="e">
        <f>IF(VLOOKUP($I19,種目一覧!$C$3:$AB$60,10,FALSE)="○",1,-1)*O19</f>
        <v>#N/A</v>
      </c>
      <c r="BE19" s="99" t="e">
        <f>IF(VLOOKUP($I19,種目一覧!$C$3:$AB$60,11,FALSE)="○",1,-1)*P19</f>
        <v>#N/A</v>
      </c>
      <c r="BF19" s="99" t="e">
        <f>IF(VLOOKUP($I19,種目一覧!$C$3:$AB$60,12,FALSE)="○",1,-1)*Q19</f>
        <v>#N/A</v>
      </c>
      <c r="BG19" s="99" t="e">
        <f>IF(VLOOKUP($I19,種目一覧!$C$3:$AB$60,13,FALSE)="○",1,-1)*R19</f>
        <v>#N/A</v>
      </c>
      <c r="BH19" s="99" t="e">
        <f>IF(VLOOKUP($I19,種目一覧!$C$3:$AB$60,14,FALSE)="○",1,-1)*S19</f>
        <v>#N/A</v>
      </c>
      <c r="BI19" s="99" t="e">
        <f>IF(VLOOKUP($I19,種目一覧!$C$3:$AB$60,15,FALSE)="○",1,-1)*T19</f>
        <v>#N/A</v>
      </c>
      <c r="BJ19" s="99" t="e">
        <f>IF(VLOOKUP($I19,種目一覧!$C$3:$AB$60,16,FALSE)="○",1,-1)*U19</f>
        <v>#N/A</v>
      </c>
      <c r="BK19" s="99" t="e">
        <f>IF(VLOOKUP($I19,種目一覧!$C$3:$AB$60,17,FALSE)="○",1,-1)*V19</f>
        <v>#N/A</v>
      </c>
      <c r="BL19" s="99" t="e">
        <f>IF(VLOOKUP($I19,種目一覧!$C$3:$AB$60,18,FALSE)="○",1,-1)*W19</f>
        <v>#N/A</v>
      </c>
      <c r="BM19" s="99" t="e">
        <f>IF(VLOOKUP($I19,種目一覧!$C$3:$AB$60,19,FALSE)="○",1,-1)*X19</f>
        <v>#N/A</v>
      </c>
      <c r="BN19" s="99" t="e">
        <f>IF(VLOOKUP($I19,種目一覧!$C$3:$AB$60,20,FALSE)="○",1,-1)*Y19</f>
        <v>#N/A</v>
      </c>
      <c r="BO19" s="99" t="e">
        <f>IF(VLOOKUP($I19,種目一覧!$C$3:$AB$60,21,FALSE)="○",1,-1)*Z19</f>
        <v>#N/A</v>
      </c>
      <c r="BP19" s="99" t="e">
        <f>IF(VLOOKUP($I19,種目一覧!$C$3:$AB$60,22,FALSE)="○",1,-1)*AA19</f>
        <v>#N/A</v>
      </c>
      <c r="BQ19" s="99" t="e">
        <f>IF(VLOOKUP($I19,種目一覧!$C$3:$AB$60,23,FALSE)="○",1,-1)*AB19</f>
        <v>#N/A</v>
      </c>
      <c r="BR19" s="99" t="e">
        <f>IF(VLOOKUP($I19,種目一覧!$C$3:$AB$60,24,FALSE)="○",1,-1)*AC19</f>
        <v>#N/A</v>
      </c>
      <c r="BS19" s="99" t="e">
        <f>IF(VLOOKUP($I19,種目一覧!$C$3:$AB$60,25,FALSE)="○",1,-1)*AD19</f>
        <v>#N/A</v>
      </c>
      <c r="BT19" s="99" t="e">
        <f>IF(VLOOKUP($I19,種目一覧!$C$3:$AB$60,26,FALSE)="○",1,-1)*AE19</f>
        <v>#N/A</v>
      </c>
      <c r="BU19" s="28" t="e">
        <f t="shared" si="12"/>
        <v>#N/A</v>
      </c>
    </row>
    <row r="20" spans="1:73" ht="24.9" customHeight="1">
      <c r="A20" s="37">
        <v>4</v>
      </c>
      <c r="B20" s="56"/>
      <c r="C20" s="56"/>
      <c r="D20" s="57"/>
      <c r="E20" s="53">
        <f t="shared" si="2"/>
        <v>125</v>
      </c>
      <c r="F20" s="58"/>
      <c r="G20" s="58"/>
      <c r="H20" s="58"/>
      <c r="I20" s="67">
        <f>_xlfn.XLOOKUP(F20,種目一覧!B:B,種目一覧!C:C)</f>
        <v>0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7"/>
      <c r="Y20" s="70"/>
      <c r="Z20" s="77"/>
      <c r="AA20" s="70"/>
      <c r="AB20" s="77"/>
      <c r="AC20" s="77"/>
      <c r="AD20" s="77"/>
      <c r="AE20" s="87"/>
      <c r="AF20" s="85" t="str">
        <f t="shared" si="0"/>
        <v/>
      </c>
      <c r="AG20" s="92">
        <f t="shared" si="3"/>
        <v>0</v>
      </c>
      <c r="AH20" s="92">
        <f t="shared" si="4"/>
        <v>0</v>
      </c>
      <c r="AI20" s="92">
        <f t="shared" si="5"/>
        <v>0</v>
      </c>
      <c r="AJ20" s="92">
        <f t="shared" si="6"/>
        <v>0</v>
      </c>
      <c r="AK20" s="92">
        <f t="shared" si="7"/>
        <v>0</v>
      </c>
      <c r="AL20" s="92">
        <f t="shared" si="8"/>
        <v>0</v>
      </c>
      <c r="AM20" s="92">
        <f t="shared" si="9"/>
        <v>0</v>
      </c>
      <c r="AN20" s="92">
        <f t="shared" si="10"/>
        <v>0</v>
      </c>
      <c r="AO20" s="92">
        <f t="shared" si="11"/>
        <v>0</v>
      </c>
      <c r="AP20" s="91"/>
      <c r="AT20" s="97"/>
      <c r="AU20" s="99" t="e">
        <f>VLOOKUP($I20,種目一覧!$C$3:$AB$60,1,FALSE)</f>
        <v>#N/A</v>
      </c>
      <c r="AV20" s="99" t="e">
        <f>VLOOKUP($I20,種目一覧!$C$3:$AB$60,2,FALSE)</f>
        <v>#N/A</v>
      </c>
      <c r="AW20" s="99" t="e">
        <f>VLOOKUP($I20,種目一覧!$C$3:$AB$60,3,FALSE)</f>
        <v>#N/A</v>
      </c>
      <c r="AX20" s="99" t="e">
        <f>VLOOKUP($I20,種目一覧!$C$3:$AB$60,4,FALSE)</f>
        <v>#N/A</v>
      </c>
      <c r="AY20" s="99" t="e">
        <f>IF(VLOOKUP($I20,種目一覧!$C$3:$AB$60,5,FALSE)="○",1,-1)*J20</f>
        <v>#N/A</v>
      </c>
      <c r="AZ20" s="99" t="e">
        <f>IF(VLOOKUP($I20,種目一覧!$C$3:$AB$60,6,FALSE)="○",1,-1)*K20</f>
        <v>#N/A</v>
      </c>
      <c r="BA20" s="99" t="e">
        <f>IF(VLOOKUP($I20,種目一覧!$C$3:$AB$60,7,FALSE)="○",1,-1)*L20</f>
        <v>#N/A</v>
      </c>
      <c r="BB20" s="99" t="e">
        <f>IF(VLOOKUP($I20,種目一覧!$C$3:$AB$60,8,FALSE)="○",1,-1)*M20</f>
        <v>#N/A</v>
      </c>
      <c r="BC20" s="99" t="e">
        <f>IF(VLOOKUP($I20,種目一覧!$C$3:$AB$60,9,FALSE)="○",1,-1)*N20</f>
        <v>#N/A</v>
      </c>
      <c r="BD20" s="99" t="e">
        <f>IF(VLOOKUP($I20,種目一覧!$C$3:$AB$60,10,FALSE)="○",1,-1)*O20</f>
        <v>#N/A</v>
      </c>
      <c r="BE20" s="99" t="e">
        <f>IF(VLOOKUP($I20,種目一覧!$C$3:$AB$60,11,FALSE)="○",1,-1)*P20</f>
        <v>#N/A</v>
      </c>
      <c r="BF20" s="99" t="e">
        <f>IF(VLOOKUP($I20,種目一覧!$C$3:$AB$60,12,FALSE)="○",1,-1)*Q20</f>
        <v>#N/A</v>
      </c>
      <c r="BG20" s="99" t="e">
        <f>IF(VLOOKUP($I20,種目一覧!$C$3:$AB$60,13,FALSE)="○",1,-1)*R20</f>
        <v>#N/A</v>
      </c>
      <c r="BH20" s="99" t="e">
        <f>IF(VLOOKUP($I20,種目一覧!$C$3:$AB$60,14,FALSE)="○",1,-1)*S20</f>
        <v>#N/A</v>
      </c>
      <c r="BI20" s="99" t="e">
        <f>IF(VLOOKUP($I20,種目一覧!$C$3:$AB$60,15,FALSE)="○",1,-1)*T20</f>
        <v>#N/A</v>
      </c>
      <c r="BJ20" s="99" t="e">
        <f>IF(VLOOKUP($I20,種目一覧!$C$3:$AB$60,16,FALSE)="○",1,-1)*U20</f>
        <v>#N/A</v>
      </c>
      <c r="BK20" s="99" t="e">
        <f>IF(VLOOKUP($I20,種目一覧!$C$3:$AB$60,17,FALSE)="○",1,-1)*V20</f>
        <v>#N/A</v>
      </c>
      <c r="BL20" s="99" t="e">
        <f>IF(VLOOKUP($I20,種目一覧!$C$3:$AB$60,18,FALSE)="○",1,-1)*W20</f>
        <v>#N/A</v>
      </c>
      <c r="BM20" s="99" t="e">
        <f>IF(VLOOKUP($I20,種目一覧!$C$3:$AB$60,19,FALSE)="○",1,-1)*X20</f>
        <v>#N/A</v>
      </c>
      <c r="BN20" s="99" t="e">
        <f>IF(VLOOKUP($I20,種目一覧!$C$3:$AB$60,20,FALSE)="○",1,-1)*Y20</f>
        <v>#N/A</v>
      </c>
      <c r="BO20" s="99" t="e">
        <f>IF(VLOOKUP($I20,種目一覧!$C$3:$AB$60,21,FALSE)="○",1,-1)*Z20</f>
        <v>#N/A</v>
      </c>
      <c r="BP20" s="99" t="e">
        <f>IF(VLOOKUP($I20,種目一覧!$C$3:$AB$60,22,FALSE)="○",1,-1)*AA20</f>
        <v>#N/A</v>
      </c>
      <c r="BQ20" s="99" t="e">
        <f>IF(VLOOKUP($I20,種目一覧!$C$3:$AB$60,23,FALSE)="○",1,-1)*AB20</f>
        <v>#N/A</v>
      </c>
      <c r="BR20" s="99" t="e">
        <f>IF(VLOOKUP($I20,種目一覧!$C$3:$AB$60,24,FALSE)="○",1,-1)*AC20</f>
        <v>#N/A</v>
      </c>
      <c r="BS20" s="99" t="e">
        <f>IF(VLOOKUP($I20,種目一覧!$C$3:$AB$60,25,FALSE)="○",1,-1)*AD20</f>
        <v>#N/A</v>
      </c>
      <c r="BT20" s="99" t="e">
        <f>IF(VLOOKUP($I20,種目一覧!$C$3:$AB$60,26,FALSE)="○",1,-1)*AE20</f>
        <v>#N/A</v>
      </c>
      <c r="BU20" s="28" t="e">
        <f t="shared" si="12"/>
        <v>#N/A</v>
      </c>
    </row>
    <row r="21" spans="1:73" ht="24.9" customHeight="1">
      <c r="A21" s="37">
        <v>5</v>
      </c>
      <c r="B21" s="56"/>
      <c r="C21" s="56"/>
      <c r="D21" s="57"/>
      <c r="E21" s="53">
        <f t="shared" si="2"/>
        <v>125</v>
      </c>
      <c r="F21" s="58"/>
      <c r="G21" s="58"/>
      <c r="H21" s="58"/>
      <c r="I21" s="67">
        <f>_xlfn.XLOOKUP(F21,種目一覧!B:B,種目一覧!C:C)</f>
        <v>0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7"/>
      <c r="Y21" s="70"/>
      <c r="Z21" s="77"/>
      <c r="AA21" s="70"/>
      <c r="AB21" s="77"/>
      <c r="AC21" s="77"/>
      <c r="AD21" s="77"/>
      <c r="AE21" s="87"/>
      <c r="AF21" s="85" t="str">
        <f t="shared" si="0"/>
        <v/>
      </c>
      <c r="AG21" s="92">
        <f t="shared" si="3"/>
        <v>0</v>
      </c>
      <c r="AH21" s="92">
        <f t="shared" si="4"/>
        <v>0</v>
      </c>
      <c r="AI21" s="92">
        <f t="shared" si="5"/>
        <v>0</v>
      </c>
      <c r="AJ21" s="92">
        <f t="shared" si="6"/>
        <v>0</v>
      </c>
      <c r="AK21" s="92">
        <f t="shared" si="7"/>
        <v>0</v>
      </c>
      <c r="AL21" s="92">
        <f t="shared" si="8"/>
        <v>0</v>
      </c>
      <c r="AM21" s="92">
        <f t="shared" si="9"/>
        <v>0</v>
      </c>
      <c r="AN21" s="92">
        <f t="shared" si="10"/>
        <v>0</v>
      </c>
      <c r="AO21" s="92">
        <f t="shared" si="11"/>
        <v>0</v>
      </c>
      <c r="AP21" s="91"/>
      <c r="AT21" s="97"/>
      <c r="AU21" s="99" t="e">
        <f>VLOOKUP($I21,種目一覧!$C$3:$AB$60,1,FALSE)</f>
        <v>#N/A</v>
      </c>
      <c r="AV21" s="99" t="e">
        <f>VLOOKUP($I21,種目一覧!$C$3:$AB$60,2,FALSE)</f>
        <v>#N/A</v>
      </c>
      <c r="AW21" s="99" t="e">
        <f>VLOOKUP($I21,種目一覧!$C$3:$AB$60,3,FALSE)</f>
        <v>#N/A</v>
      </c>
      <c r="AX21" s="99" t="e">
        <f>VLOOKUP($I21,種目一覧!$C$3:$AB$60,4,FALSE)</f>
        <v>#N/A</v>
      </c>
      <c r="AY21" s="99" t="e">
        <f>IF(VLOOKUP($I21,種目一覧!$C$3:$AB$60,5,FALSE)="○",1,-1)*J21</f>
        <v>#N/A</v>
      </c>
      <c r="AZ21" s="99" t="e">
        <f>IF(VLOOKUP($I21,種目一覧!$C$3:$AB$60,6,FALSE)="○",1,-1)*K21</f>
        <v>#N/A</v>
      </c>
      <c r="BA21" s="99" t="e">
        <f>IF(VLOOKUP($I21,種目一覧!$C$3:$AB$60,7,FALSE)="○",1,-1)*L21</f>
        <v>#N/A</v>
      </c>
      <c r="BB21" s="99" t="e">
        <f>IF(VLOOKUP($I21,種目一覧!$C$3:$AB$60,8,FALSE)="○",1,-1)*M21</f>
        <v>#N/A</v>
      </c>
      <c r="BC21" s="99" t="e">
        <f>IF(VLOOKUP($I21,種目一覧!$C$3:$AB$60,9,FALSE)="○",1,-1)*N21</f>
        <v>#N/A</v>
      </c>
      <c r="BD21" s="99" t="e">
        <f>IF(VLOOKUP($I21,種目一覧!$C$3:$AB$60,10,FALSE)="○",1,-1)*O21</f>
        <v>#N/A</v>
      </c>
      <c r="BE21" s="99" t="e">
        <f>IF(VLOOKUP($I21,種目一覧!$C$3:$AB$60,11,FALSE)="○",1,-1)*P21</f>
        <v>#N/A</v>
      </c>
      <c r="BF21" s="99" t="e">
        <f>IF(VLOOKUP($I21,種目一覧!$C$3:$AB$60,12,FALSE)="○",1,-1)*Q21</f>
        <v>#N/A</v>
      </c>
      <c r="BG21" s="99" t="e">
        <f>IF(VLOOKUP($I21,種目一覧!$C$3:$AB$60,13,FALSE)="○",1,-1)*R21</f>
        <v>#N/A</v>
      </c>
      <c r="BH21" s="99" t="e">
        <f>IF(VLOOKUP($I21,種目一覧!$C$3:$AB$60,14,FALSE)="○",1,-1)*S21</f>
        <v>#N/A</v>
      </c>
      <c r="BI21" s="99" t="e">
        <f>IF(VLOOKUP($I21,種目一覧!$C$3:$AB$60,15,FALSE)="○",1,-1)*T21</f>
        <v>#N/A</v>
      </c>
      <c r="BJ21" s="99" t="e">
        <f>IF(VLOOKUP($I21,種目一覧!$C$3:$AB$60,16,FALSE)="○",1,-1)*U21</f>
        <v>#N/A</v>
      </c>
      <c r="BK21" s="99" t="e">
        <f>IF(VLOOKUP($I21,種目一覧!$C$3:$AB$60,17,FALSE)="○",1,-1)*V21</f>
        <v>#N/A</v>
      </c>
      <c r="BL21" s="99" t="e">
        <f>IF(VLOOKUP($I21,種目一覧!$C$3:$AB$60,18,FALSE)="○",1,-1)*W21</f>
        <v>#N/A</v>
      </c>
      <c r="BM21" s="99" t="e">
        <f>IF(VLOOKUP($I21,種目一覧!$C$3:$AB$60,19,FALSE)="○",1,-1)*X21</f>
        <v>#N/A</v>
      </c>
      <c r="BN21" s="99" t="e">
        <f>IF(VLOOKUP($I21,種目一覧!$C$3:$AB$60,20,FALSE)="○",1,-1)*Y21</f>
        <v>#N/A</v>
      </c>
      <c r="BO21" s="99" t="e">
        <f>IF(VLOOKUP($I21,種目一覧!$C$3:$AB$60,21,FALSE)="○",1,-1)*Z21</f>
        <v>#N/A</v>
      </c>
      <c r="BP21" s="99" t="e">
        <f>IF(VLOOKUP($I21,種目一覧!$C$3:$AB$60,22,FALSE)="○",1,-1)*AA21</f>
        <v>#N/A</v>
      </c>
      <c r="BQ21" s="99" t="e">
        <f>IF(VLOOKUP($I21,種目一覧!$C$3:$AB$60,23,FALSE)="○",1,-1)*AB21</f>
        <v>#N/A</v>
      </c>
      <c r="BR21" s="99" t="e">
        <f>IF(VLOOKUP($I21,種目一覧!$C$3:$AB$60,24,FALSE)="○",1,-1)*AC21</f>
        <v>#N/A</v>
      </c>
      <c r="BS21" s="99" t="e">
        <f>IF(VLOOKUP($I21,種目一覧!$C$3:$AB$60,25,FALSE)="○",1,-1)*AD21</f>
        <v>#N/A</v>
      </c>
      <c r="BT21" s="99" t="e">
        <f>IF(VLOOKUP($I21,種目一覧!$C$3:$AB$60,26,FALSE)="○",1,-1)*AE21</f>
        <v>#N/A</v>
      </c>
      <c r="BU21" s="28" t="e">
        <f t="shared" si="12"/>
        <v>#N/A</v>
      </c>
    </row>
    <row r="22" spans="1:73" ht="24.9" customHeight="1">
      <c r="A22" s="37">
        <v>6</v>
      </c>
      <c r="B22" s="56"/>
      <c r="C22" s="56"/>
      <c r="D22" s="57"/>
      <c r="E22" s="53">
        <f t="shared" si="2"/>
        <v>125</v>
      </c>
      <c r="F22" s="58"/>
      <c r="G22" s="58"/>
      <c r="H22" s="58"/>
      <c r="I22" s="67">
        <f>_xlfn.XLOOKUP(F22,種目一覧!B:B,種目一覧!C:C)</f>
        <v>0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7"/>
      <c r="Y22" s="70"/>
      <c r="Z22" s="77"/>
      <c r="AA22" s="70"/>
      <c r="AB22" s="77"/>
      <c r="AC22" s="77"/>
      <c r="AD22" s="77"/>
      <c r="AE22" s="87"/>
      <c r="AF22" s="85" t="str">
        <f t="shared" si="0"/>
        <v/>
      </c>
      <c r="AG22" s="92">
        <f t="shared" si="3"/>
        <v>0</v>
      </c>
      <c r="AH22" s="92">
        <f t="shared" si="4"/>
        <v>0</v>
      </c>
      <c r="AI22" s="92">
        <f t="shared" si="5"/>
        <v>0</v>
      </c>
      <c r="AJ22" s="92">
        <f t="shared" si="6"/>
        <v>0</v>
      </c>
      <c r="AK22" s="92">
        <f t="shared" si="7"/>
        <v>0</v>
      </c>
      <c r="AL22" s="92">
        <f t="shared" si="8"/>
        <v>0</v>
      </c>
      <c r="AM22" s="92">
        <f t="shared" si="9"/>
        <v>0</v>
      </c>
      <c r="AN22" s="92">
        <f t="shared" si="10"/>
        <v>0</v>
      </c>
      <c r="AO22" s="92">
        <f t="shared" si="11"/>
        <v>0</v>
      </c>
      <c r="AP22" s="91"/>
      <c r="AT22" s="97"/>
      <c r="AU22" s="99" t="e">
        <f>VLOOKUP($I22,種目一覧!$C$3:$AB$60,1,FALSE)</f>
        <v>#N/A</v>
      </c>
      <c r="AV22" s="99" t="e">
        <f>VLOOKUP($I22,種目一覧!$C$3:$AB$60,2,FALSE)</f>
        <v>#N/A</v>
      </c>
      <c r="AW22" s="99" t="e">
        <f>VLOOKUP($I22,種目一覧!$C$3:$AB$60,3,FALSE)</f>
        <v>#N/A</v>
      </c>
      <c r="AX22" s="99" t="e">
        <f>VLOOKUP($I22,種目一覧!$C$3:$AB$60,4,FALSE)</f>
        <v>#N/A</v>
      </c>
      <c r="AY22" s="99" t="e">
        <f>IF(VLOOKUP($I22,種目一覧!$C$3:$AB$60,5,FALSE)="○",1,-1)*J22</f>
        <v>#N/A</v>
      </c>
      <c r="AZ22" s="99" t="e">
        <f>IF(VLOOKUP($I22,種目一覧!$C$3:$AB$60,6,FALSE)="○",1,-1)*K22</f>
        <v>#N/A</v>
      </c>
      <c r="BA22" s="99" t="e">
        <f>IF(VLOOKUP($I22,種目一覧!$C$3:$AB$60,7,FALSE)="○",1,-1)*L22</f>
        <v>#N/A</v>
      </c>
      <c r="BB22" s="99" t="e">
        <f>IF(VLOOKUP($I22,種目一覧!$C$3:$AB$60,8,FALSE)="○",1,-1)*M22</f>
        <v>#N/A</v>
      </c>
      <c r="BC22" s="99" t="e">
        <f>IF(VLOOKUP($I22,種目一覧!$C$3:$AB$60,9,FALSE)="○",1,-1)*N22</f>
        <v>#N/A</v>
      </c>
      <c r="BD22" s="99" t="e">
        <f>IF(VLOOKUP($I22,種目一覧!$C$3:$AB$60,10,FALSE)="○",1,-1)*O22</f>
        <v>#N/A</v>
      </c>
      <c r="BE22" s="99" t="e">
        <f>IF(VLOOKUP($I22,種目一覧!$C$3:$AB$60,11,FALSE)="○",1,-1)*P22</f>
        <v>#N/A</v>
      </c>
      <c r="BF22" s="99" t="e">
        <f>IF(VLOOKUP($I22,種目一覧!$C$3:$AB$60,12,FALSE)="○",1,-1)*Q22</f>
        <v>#N/A</v>
      </c>
      <c r="BG22" s="99" t="e">
        <f>IF(VLOOKUP($I22,種目一覧!$C$3:$AB$60,13,FALSE)="○",1,-1)*R22</f>
        <v>#N/A</v>
      </c>
      <c r="BH22" s="99" t="e">
        <f>IF(VLOOKUP($I22,種目一覧!$C$3:$AB$60,14,FALSE)="○",1,-1)*S22</f>
        <v>#N/A</v>
      </c>
      <c r="BI22" s="99" t="e">
        <f>IF(VLOOKUP($I22,種目一覧!$C$3:$AB$60,15,FALSE)="○",1,-1)*T22</f>
        <v>#N/A</v>
      </c>
      <c r="BJ22" s="99" t="e">
        <f>IF(VLOOKUP($I22,種目一覧!$C$3:$AB$60,16,FALSE)="○",1,-1)*U22</f>
        <v>#N/A</v>
      </c>
      <c r="BK22" s="99" t="e">
        <f>IF(VLOOKUP($I22,種目一覧!$C$3:$AB$60,17,FALSE)="○",1,-1)*V22</f>
        <v>#N/A</v>
      </c>
      <c r="BL22" s="99" t="e">
        <f>IF(VLOOKUP($I22,種目一覧!$C$3:$AB$60,18,FALSE)="○",1,-1)*W22</f>
        <v>#N/A</v>
      </c>
      <c r="BM22" s="99" t="e">
        <f>IF(VLOOKUP($I22,種目一覧!$C$3:$AB$60,19,FALSE)="○",1,-1)*X22</f>
        <v>#N/A</v>
      </c>
      <c r="BN22" s="99" t="e">
        <f>IF(VLOOKUP($I22,種目一覧!$C$3:$AB$60,20,FALSE)="○",1,-1)*Y22</f>
        <v>#N/A</v>
      </c>
      <c r="BO22" s="99" t="e">
        <f>IF(VLOOKUP($I22,種目一覧!$C$3:$AB$60,21,FALSE)="○",1,-1)*Z22</f>
        <v>#N/A</v>
      </c>
      <c r="BP22" s="99" t="e">
        <f>IF(VLOOKUP($I22,種目一覧!$C$3:$AB$60,22,FALSE)="○",1,-1)*AA22</f>
        <v>#N/A</v>
      </c>
      <c r="BQ22" s="99" t="e">
        <f>IF(VLOOKUP($I22,種目一覧!$C$3:$AB$60,23,FALSE)="○",1,-1)*AB22</f>
        <v>#N/A</v>
      </c>
      <c r="BR22" s="99" t="e">
        <f>IF(VLOOKUP($I22,種目一覧!$C$3:$AB$60,24,FALSE)="○",1,-1)*AC22</f>
        <v>#N/A</v>
      </c>
      <c r="BS22" s="99" t="e">
        <f>IF(VLOOKUP($I22,種目一覧!$C$3:$AB$60,25,FALSE)="○",1,-1)*AD22</f>
        <v>#N/A</v>
      </c>
      <c r="BT22" s="99" t="e">
        <f>IF(VLOOKUP($I22,種目一覧!$C$3:$AB$60,26,FALSE)="○",1,-1)*AE22</f>
        <v>#N/A</v>
      </c>
      <c r="BU22" s="28" t="e">
        <f t="shared" si="12"/>
        <v>#N/A</v>
      </c>
    </row>
    <row r="23" spans="1:73" ht="24.9" customHeight="1">
      <c r="A23" s="37">
        <v>7</v>
      </c>
      <c r="B23" s="56"/>
      <c r="C23" s="56"/>
      <c r="D23" s="57"/>
      <c r="E23" s="53">
        <f t="shared" si="2"/>
        <v>125</v>
      </c>
      <c r="F23" s="58"/>
      <c r="G23" s="58"/>
      <c r="H23" s="58"/>
      <c r="I23" s="67">
        <f>_xlfn.XLOOKUP(F23,種目一覧!B:B,種目一覧!C:C)</f>
        <v>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7"/>
      <c r="Y23" s="70"/>
      <c r="Z23" s="77"/>
      <c r="AA23" s="70"/>
      <c r="AB23" s="77"/>
      <c r="AC23" s="77"/>
      <c r="AD23" s="77"/>
      <c r="AE23" s="87"/>
      <c r="AF23" s="85" t="str">
        <f t="shared" si="0"/>
        <v/>
      </c>
      <c r="AG23" s="92">
        <f t="shared" si="3"/>
        <v>0</v>
      </c>
      <c r="AH23" s="92">
        <f t="shared" si="4"/>
        <v>0</v>
      </c>
      <c r="AI23" s="92">
        <f t="shared" si="5"/>
        <v>0</v>
      </c>
      <c r="AJ23" s="92">
        <f t="shared" si="6"/>
        <v>0</v>
      </c>
      <c r="AK23" s="92">
        <f t="shared" si="7"/>
        <v>0</v>
      </c>
      <c r="AL23" s="92">
        <f t="shared" si="8"/>
        <v>0</v>
      </c>
      <c r="AM23" s="92">
        <f t="shared" si="9"/>
        <v>0</v>
      </c>
      <c r="AN23" s="92">
        <f t="shared" si="10"/>
        <v>0</v>
      </c>
      <c r="AO23" s="92">
        <f t="shared" si="11"/>
        <v>0</v>
      </c>
      <c r="AP23" s="91"/>
      <c r="AT23" s="97"/>
      <c r="AU23" s="99" t="e">
        <f>VLOOKUP($I23,種目一覧!$C$3:$AB$60,1,FALSE)</f>
        <v>#N/A</v>
      </c>
      <c r="AV23" s="99" t="e">
        <f>VLOOKUP($I23,種目一覧!$C$3:$AB$60,2,FALSE)</f>
        <v>#N/A</v>
      </c>
      <c r="AW23" s="99" t="e">
        <f>VLOOKUP($I23,種目一覧!$C$3:$AB$60,3,FALSE)</f>
        <v>#N/A</v>
      </c>
      <c r="AX23" s="99" t="e">
        <f>VLOOKUP($I23,種目一覧!$C$3:$AB$60,4,FALSE)</f>
        <v>#N/A</v>
      </c>
      <c r="AY23" s="99" t="e">
        <f>IF(VLOOKUP($I23,種目一覧!$C$3:$AB$60,5,FALSE)="○",1,-1)*J23</f>
        <v>#N/A</v>
      </c>
      <c r="AZ23" s="99" t="e">
        <f>IF(VLOOKUP($I23,種目一覧!$C$3:$AB$60,6,FALSE)="○",1,-1)*K23</f>
        <v>#N/A</v>
      </c>
      <c r="BA23" s="99" t="e">
        <f>IF(VLOOKUP($I23,種目一覧!$C$3:$AB$60,7,FALSE)="○",1,-1)*L23</f>
        <v>#N/A</v>
      </c>
      <c r="BB23" s="99" t="e">
        <f>IF(VLOOKUP($I23,種目一覧!$C$3:$AB$60,8,FALSE)="○",1,-1)*M23</f>
        <v>#N/A</v>
      </c>
      <c r="BC23" s="99" t="e">
        <f>IF(VLOOKUP($I23,種目一覧!$C$3:$AB$60,9,FALSE)="○",1,-1)*N23</f>
        <v>#N/A</v>
      </c>
      <c r="BD23" s="99" t="e">
        <f>IF(VLOOKUP($I23,種目一覧!$C$3:$AB$60,10,FALSE)="○",1,-1)*O23</f>
        <v>#N/A</v>
      </c>
      <c r="BE23" s="99" t="e">
        <f>IF(VLOOKUP($I23,種目一覧!$C$3:$AB$60,11,FALSE)="○",1,-1)*P23</f>
        <v>#N/A</v>
      </c>
      <c r="BF23" s="99" t="e">
        <f>IF(VLOOKUP($I23,種目一覧!$C$3:$AB$60,12,FALSE)="○",1,-1)*Q23</f>
        <v>#N/A</v>
      </c>
      <c r="BG23" s="99" t="e">
        <f>IF(VLOOKUP($I23,種目一覧!$C$3:$AB$60,13,FALSE)="○",1,-1)*R23</f>
        <v>#N/A</v>
      </c>
      <c r="BH23" s="99" t="e">
        <f>IF(VLOOKUP($I23,種目一覧!$C$3:$AB$60,14,FALSE)="○",1,-1)*S23</f>
        <v>#N/A</v>
      </c>
      <c r="BI23" s="99" t="e">
        <f>IF(VLOOKUP($I23,種目一覧!$C$3:$AB$60,15,FALSE)="○",1,-1)*T23</f>
        <v>#N/A</v>
      </c>
      <c r="BJ23" s="99" t="e">
        <f>IF(VLOOKUP($I23,種目一覧!$C$3:$AB$60,16,FALSE)="○",1,-1)*U23</f>
        <v>#N/A</v>
      </c>
      <c r="BK23" s="99" t="e">
        <f>IF(VLOOKUP($I23,種目一覧!$C$3:$AB$60,17,FALSE)="○",1,-1)*V23</f>
        <v>#N/A</v>
      </c>
      <c r="BL23" s="99" t="e">
        <f>IF(VLOOKUP($I23,種目一覧!$C$3:$AB$60,18,FALSE)="○",1,-1)*W23</f>
        <v>#N/A</v>
      </c>
      <c r="BM23" s="99" t="e">
        <f>IF(VLOOKUP($I23,種目一覧!$C$3:$AB$60,19,FALSE)="○",1,-1)*X23</f>
        <v>#N/A</v>
      </c>
      <c r="BN23" s="99" t="e">
        <f>IF(VLOOKUP($I23,種目一覧!$C$3:$AB$60,20,FALSE)="○",1,-1)*Y23</f>
        <v>#N/A</v>
      </c>
      <c r="BO23" s="99" t="e">
        <f>IF(VLOOKUP($I23,種目一覧!$C$3:$AB$60,21,FALSE)="○",1,-1)*Z23</f>
        <v>#N/A</v>
      </c>
      <c r="BP23" s="99" t="e">
        <f>IF(VLOOKUP($I23,種目一覧!$C$3:$AB$60,22,FALSE)="○",1,-1)*AA23</f>
        <v>#N/A</v>
      </c>
      <c r="BQ23" s="99" t="e">
        <f>IF(VLOOKUP($I23,種目一覧!$C$3:$AB$60,23,FALSE)="○",1,-1)*AB23</f>
        <v>#N/A</v>
      </c>
      <c r="BR23" s="99" t="e">
        <f>IF(VLOOKUP($I23,種目一覧!$C$3:$AB$60,24,FALSE)="○",1,-1)*AC23</f>
        <v>#N/A</v>
      </c>
      <c r="BS23" s="99" t="e">
        <f>IF(VLOOKUP($I23,種目一覧!$C$3:$AB$60,25,FALSE)="○",1,-1)*AD23</f>
        <v>#N/A</v>
      </c>
      <c r="BT23" s="99" t="e">
        <f>IF(VLOOKUP($I23,種目一覧!$C$3:$AB$60,26,FALSE)="○",1,-1)*AE23</f>
        <v>#N/A</v>
      </c>
      <c r="BU23" s="28" t="e">
        <f t="shared" si="12"/>
        <v>#N/A</v>
      </c>
    </row>
    <row r="24" spans="1:73" ht="24.9" customHeight="1">
      <c r="A24" s="37">
        <v>8</v>
      </c>
      <c r="B24" s="56"/>
      <c r="C24" s="56"/>
      <c r="D24" s="57"/>
      <c r="E24" s="53">
        <f t="shared" si="2"/>
        <v>125</v>
      </c>
      <c r="F24" s="58"/>
      <c r="G24" s="58"/>
      <c r="H24" s="58"/>
      <c r="I24" s="67">
        <f>_xlfn.XLOOKUP(F24,種目一覧!B:B,種目一覧!C:C)</f>
        <v>0</v>
      </c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7"/>
      <c r="Y24" s="70"/>
      <c r="Z24" s="77"/>
      <c r="AA24" s="70"/>
      <c r="AB24" s="77"/>
      <c r="AC24" s="77"/>
      <c r="AD24" s="77"/>
      <c r="AE24" s="87"/>
      <c r="AF24" s="85" t="str">
        <f t="shared" si="0"/>
        <v/>
      </c>
      <c r="AG24" s="92">
        <f t="shared" si="3"/>
        <v>0</v>
      </c>
      <c r="AH24" s="92">
        <f t="shared" si="4"/>
        <v>0</v>
      </c>
      <c r="AI24" s="92">
        <f t="shared" si="5"/>
        <v>0</v>
      </c>
      <c r="AJ24" s="92">
        <f t="shared" si="6"/>
        <v>0</v>
      </c>
      <c r="AK24" s="92">
        <f t="shared" si="7"/>
        <v>0</v>
      </c>
      <c r="AL24" s="92">
        <f t="shared" si="8"/>
        <v>0</v>
      </c>
      <c r="AM24" s="92">
        <f t="shared" si="9"/>
        <v>0</v>
      </c>
      <c r="AN24" s="92">
        <f t="shared" si="10"/>
        <v>0</v>
      </c>
      <c r="AO24" s="92">
        <f t="shared" si="11"/>
        <v>0</v>
      </c>
      <c r="AP24" s="91"/>
      <c r="AT24" s="97"/>
      <c r="AU24" s="99" t="e">
        <f>VLOOKUP($I24,種目一覧!$C$3:$AB$60,1,FALSE)</f>
        <v>#N/A</v>
      </c>
      <c r="AV24" s="99" t="e">
        <f>VLOOKUP($I24,種目一覧!$C$3:$AB$60,2,FALSE)</f>
        <v>#N/A</v>
      </c>
      <c r="AW24" s="99" t="e">
        <f>VLOOKUP($I24,種目一覧!$C$3:$AB$60,3,FALSE)</f>
        <v>#N/A</v>
      </c>
      <c r="AX24" s="99" t="e">
        <f>VLOOKUP($I24,種目一覧!$C$3:$AB$60,4,FALSE)</f>
        <v>#N/A</v>
      </c>
      <c r="AY24" s="99" t="e">
        <f>IF(VLOOKUP($I24,種目一覧!$C$3:$AB$60,5,FALSE)="○",1,-1)*J24</f>
        <v>#N/A</v>
      </c>
      <c r="AZ24" s="99" t="e">
        <f>IF(VLOOKUP($I24,種目一覧!$C$3:$AB$60,6,FALSE)="○",1,-1)*K24</f>
        <v>#N/A</v>
      </c>
      <c r="BA24" s="99" t="e">
        <f>IF(VLOOKUP($I24,種目一覧!$C$3:$AB$60,7,FALSE)="○",1,-1)*L24</f>
        <v>#N/A</v>
      </c>
      <c r="BB24" s="99" t="e">
        <f>IF(VLOOKUP($I24,種目一覧!$C$3:$AB$60,8,FALSE)="○",1,-1)*M24</f>
        <v>#N/A</v>
      </c>
      <c r="BC24" s="99" t="e">
        <f>IF(VLOOKUP($I24,種目一覧!$C$3:$AB$60,9,FALSE)="○",1,-1)*N24</f>
        <v>#N/A</v>
      </c>
      <c r="BD24" s="99" t="e">
        <f>IF(VLOOKUP($I24,種目一覧!$C$3:$AB$60,10,FALSE)="○",1,-1)*O24</f>
        <v>#N/A</v>
      </c>
      <c r="BE24" s="99" t="e">
        <f>IF(VLOOKUP($I24,種目一覧!$C$3:$AB$60,11,FALSE)="○",1,-1)*P24</f>
        <v>#N/A</v>
      </c>
      <c r="BF24" s="99" t="e">
        <f>IF(VLOOKUP($I24,種目一覧!$C$3:$AB$60,12,FALSE)="○",1,-1)*Q24</f>
        <v>#N/A</v>
      </c>
      <c r="BG24" s="99" t="e">
        <f>IF(VLOOKUP($I24,種目一覧!$C$3:$AB$60,13,FALSE)="○",1,-1)*R24</f>
        <v>#N/A</v>
      </c>
      <c r="BH24" s="99" t="e">
        <f>IF(VLOOKUP($I24,種目一覧!$C$3:$AB$60,14,FALSE)="○",1,-1)*S24</f>
        <v>#N/A</v>
      </c>
      <c r="BI24" s="99" t="e">
        <f>IF(VLOOKUP($I24,種目一覧!$C$3:$AB$60,15,FALSE)="○",1,-1)*T24</f>
        <v>#N/A</v>
      </c>
      <c r="BJ24" s="99" t="e">
        <f>IF(VLOOKUP($I24,種目一覧!$C$3:$AB$60,16,FALSE)="○",1,-1)*U24</f>
        <v>#N/A</v>
      </c>
      <c r="BK24" s="99" t="e">
        <f>IF(VLOOKUP($I24,種目一覧!$C$3:$AB$60,17,FALSE)="○",1,-1)*V24</f>
        <v>#N/A</v>
      </c>
      <c r="BL24" s="99" t="e">
        <f>IF(VLOOKUP($I24,種目一覧!$C$3:$AB$60,18,FALSE)="○",1,-1)*W24</f>
        <v>#N/A</v>
      </c>
      <c r="BM24" s="99" t="e">
        <f>IF(VLOOKUP($I24,種目一覧!$C$3:$AB$60,19,FALSE)="○",1,-1)*X24</f>
        <v>#N/A</v>
      </c>
      <c r="BN24" s="99" t="e">
        <f>IF(VLOOKUP($I24,種目一覧!$C$3:$AB$60,20,FALSE)="○",1,-1)*Y24</f>
        <v>#N/A</v>
      </c>
      <c r="BO24" s="99" t="e">
        <f>IF(VLOOKUP($I24,種目一覧!$C$3:$AB$60,21,FALSE)="○",1,-1)*Z24</f>
        <v>#N/A</v>
      </c>
      <c r="BP24" s="99" t="e">
        <f>IF(VLOOKUP($I24,種目一覧!$C$3:$AB$60,22,FALSE)="○",1,-1)*AA24</f>
        <v>#N/A</v>
      </c>
      <c r="BQ24" s="99" t="e">
        <f>IF(VLOOKUP($I24,種目一覧!$C$3:$AB$60,23,FALSE)="○",1,-1)*AB24</f>
        <v>#N/A</v>
      </c>
      <c r="BR24" s="99" t="e">
        <f>IF(VLOOKUP($I24,種目一覧!$C$3:$AB$60,24,FALSE)="○",1,-1)*AC24</f>
        <v>#N/A</v>
      </c>
      <c r="BS24" s="99" t="e">
        <f>IF(VLOOKUP($I24,種目一覧!$C$3:$AB$60,25,FALSE)="○",1,-1)*AD24</f>
        <v>#N/A</v>
      </c>
      <c r="BT24" s="99" t="e">
        <f>IF(VLOOKUP($I24,種目一覧!$C$3:$AB$60,26,FALSE)="○",1,-1)*AE24</f>
        <v>#N/A</v>
      </c>
      <c r="BU24" s="28" t="e">
        <f t="shared" si="12"/>
        <v>#N/A</v>
      </c>
    </row>
    <row r="25" spans="1:73" ht="24.9" customHeight="1">
      <c r="A25" s="37">
        <v>9</v>
      </c>
      <c r="B25" s="56"/>
      <c r="C25" s="56"/>
      <c r="D25" s="57"/>
      <c r="E25" s="53">
        <f t="shared" si="2"/>
        <v>125</v>
      </c>
      <c r="F25" s="58"/>
      <c r="G25" s="58"/>
      <c r="H25" s="58"/>
      <c r="I25" s="67">
        <f>_xlfn.XLOOKUP(F25,種目一覧!B:B,種目一覧!C:C)</f>
        <v>0</v>
      </c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7"/>
      <c r="Y25" s="70"/>
      <c r="Z25" s="77"/>
      <c r="AA25" s="70"/>
      <c r="AB25" s="77"/>
      <c r="AC25" s="77"/>
      <c r="AD25" s="77"/>
      <c r="AE25" s="87"/>
      <c r="AF25" s="85" t="str">
        <f t="shared" si="0"/>
        <v/>
      </c>
      <c r="AG25" s="92">
        <f t="shared" si="3"/>
        <v>0</v>
      </c>
      <c r="AH25" s="92">
        <f t="shared" si="4"/>
        <v>0</v>
      </c>
      <c r="AI25" s="92">
        <f t="shared" si="5"/>
        <v>0</v>
      </c>
      <c r="AJ25" s="92">
        <f t="shared" si="6"/>
        <v>0</v>
      </c>
      <c r="AK25" s="92">
        <f t="shared" si="7"/>
        <v>0</v>
      </c>
      <c r="AL25" s="92">
        <f t="shared" si="8"/>
        <v>0</v>
      </c>
      <c r="AM25" s="92">
        <f t="shared" si="9"/>
        <v>0</v>
      </c>
      <c r="AN25" s="92">
        <f t="shared" si="10"/>
        <v>0</v>
      </c>
      <c r="AO25" s="92">
        <f t="shared" si="11"/>
        <v>0</v>
      </c>
      <c r="AP25" s="91"/>
      <c r="AT25" s="97"/>
      <c r="AU25" s="99" t="e">
        <f>VLOOKUP($I25,種目一覧!$C$3:$AB$60,1,FALSE)</f>
        <v>#N/A</v>
      </c>
      <c r="AV25" s="99" t="e">
        <f>VLOOKUP($I25,種目一覧!$C$3:$AB$60,2,FALSE)</f>
        <v>#N/A</v>
      </c>
      <c r="AW25" s="99" t="e">
        <f>VLOOKUP($I25,種目一覧!$C$3:$AB$60,3,FALSE)</f>
        <v>#N/A</v>
      </c>
      <c r="AX25" s="99" t="e">
        <f>VLOOKUP($I25,種目一覧!$C$3:$AB$60,4,FALSE)</f>
        <v>#N/A</v>
      </c>
      <c r="AY25" s="99" t="e">
        <f>IF(VLOOKUP($I25,種目一覧!$C$3:$AB$60,5,FALSE)="○",1,-1)*J25</f>
        <v>#N/A</v>
      </c>
      <c r="AZ25" s="99" t="e">
        <f>IF(VLOOKUP($I25,種目一覧!$C$3:$AB$60,6,FALSE)="○",1,-1)*K25</f>
        <v>#N/A</v>
      </c>
      <c r="BA25" s="99" t="e">
        <f>IF(VLOOKUP($I25,種目一覧!$C$3:$AB$60,7,FALSE)="○",1,-1)*L25</f>
        <v>#N/A</v>
      </c>
      <c r="BB25" s="99" t="e">
        <f>IF(VLOOKUP($I25,種目一覧!$C$3:$AB$60,8,FALSE)="○",1,-1)*M25</f>
        <v>#N/A</v>
      </c>
      <c r="BC25" s="99" t="e">
        <f>IF(VLOOKUP($I25,種目一覧!$C$3:$AB$60,9,FALSE)="○",1,-1)*N25</f>
        <v>#N/A</v>
      </c>
      <c r="BD25" s="99" t="e">
        <f>IF(VLOOKUP($I25,種目一覧!$C$3:$AB$60,10,FALSE)="○",1,-1)*O25</f>
        <v>#N/A</v>
      </c>
      <c r="BE25" s="99" t="e">
        <f>IF(VLOOKUP($I25,種目一覧!$C$3:$AB$60,11,FALSE)="○",1,-1)*P25</f>
        <v>#N/A</v>
      </c>
      <c r="BF25" s="99" t="e">
        <f>IF(VLOOKUP($I25,種目一覧!$C$3:$AB$60,12,FALSE)="○",1,-1)*Q25</f>
        <v>#N/A</v>
      </c>
      <c r="BG25" s="99" t="e">
        <f>IF(VLOOKUP($I25,種目一覧!$C$3:$AB$60,13,FALSE)="○",1,-1)*R25</f>
        <v>#N/A</v>
      </c>
      <c r="BH25" s="99" t="e">
        <f>IF(VLOOKUP($I25,種目一覧!$C$3:$AB$60,14,FALSE)="○",1,-1)*S25</f>
        <v>#N/A</v>
      </c>
      <c r="BI25" s="99" t="e">
        <f>IF(VLOOKUP($I25,種目一覧!$C$3:$AB$60,15,FALSE)="○",1,-1)*T25</f>
        <v>#N/A</v>
      </c>
      <c r="BJ25" s="99" t="e">
        <f>IF(VLOOKUP($I25,種目一覧!$C$3:$AB$60,16,FALSE)="○",1,-1)*U25</f>
        <v>#N/A</v>
      </c>
      <c r="BK25" s="99" t="e">
        <f>IF(VLOOKUP($I25,種目一覧!$C$3:$AB$60,17,FALSE)="○",1,-1)*V25</f>
        <v>#N/A</v>
      </c>
      <c r="BL25" s="99" t="e">
        <f>IF(VLOOKUP($I25,種目一覧!$C$3:$AB$60,18,FALSE)="○",1,-1)*W25</f>
        <v>#N/A</v>
      </c>
      <c r="BM25" s="99" t="e">
        <f>IF(VLOOKUP($I25,種目一覧!$C$3:$AB$60,19,FALSE)="○",1,-1)*X25</f>
        <v>#N/A</v>
      </c>
      <c r="BN25" s="99" t="e">
        <f>IF(VLOOKUP($I25,種目一覧!$C$3:$AB$60,20,FALSE)="○",1,-1)*Y25</f>
        <v>#N/A</v>
      </c>
      <c r="BO25" s="99" t="e">
        <f>IF(VLOOKUP($I25,種目一覧!$C$3:$AB$60,21,FALSE)="○",1,-1)*Z25</f>
        <v>#N/A</v>
      </c>
      <c r="BP25" s="99" t="e">
        <f>IF(VLOOKUP($I25,種目一覧!$C$3:$AB$60,22,FALSE)="○",1,-1)*AA25</f>
        <v>#N/A</v>
      </c>
      <c r="BQ25" s="99" t="e">
        <f>IF(VLOOKUP($I25,種目一覧!$C$3:$AB$60,23,FALSE)="○",1,-1)*AB25</f>
        <v>#N/A</v>
      </c>
      <c r="BR25" s="99" t="e">
        <f>IF(VLOOKUP($I25,種目一覧!$C$3:$AB$60,24,FALSE)="○",1,-1)*AC25</f>
        <v>#N/A</v>
      </c>
      <c r="BS25" s="99" t="e">
        <f>IF(VLOOKUP($I25,種目一覧!$C$3:$AB$60,25,FALSE)="○",1,-1)*AD25</f>
        <v>#N/A</v>
      </c>
      <c r="BT25" s="99" t="e">
        <f>IF(VLOOKUP($I25,種目一覧!$C$3:$AB$60,26,FALSE)="○",1,-1)*AE25</f>
        <v>#N/A</v>
      </c>
      <c r="BU25" s="28" t="e">
        <f t="shared" si="12"/>
        <v>#N/A</v>
      </c>
    </row>
    <row r="26" spans="1:73" ht="24.9" customHeight="1">
      <c r="A26" s="37">
        <v>10</v>
      </c>
      <c r="B26" s="56"/>
      <c r="C26" s="56"/>
      <c r="D26" s="57"/>
      <c r="E26" s="53">
        <f t="shared" si="2"/>
        <v>125</v>
      </c>
      <c r="F26" s="58"/>
      <c r="G26" s="58"/>
      <c r="H26" s="58"/>
      <c r="I26" s="67">
        <f>_xlfn.XLOOKUP(F26,種目一覧!B:B,種目一覧!C:C)</f>
        <v>0</v>
      </c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7"/>
      <c r="Y26" s="70"/>
      <c r="Z26" s="77"/>
      <c r="AA26" s="70"/>
      <c r="AB26" s="77"/>
      <c r="AC26" s="77"/>
      <c r="AD26" s="77"/>
      <c r="AE26" s="87"/>
      <c r="AF26" s="85" t="str">
        <f t="shared" si="0"/>
        <v/>
      </c>
      <c r="AG26" s="92">
        <f t="shared" si="3"/>
        <v>0</v>
      </c>
      <c r="AH26" s="92">
        <f t="shared" si="4"/>
        <v>0</v>
      </c>
      <c r="AI26" s="92">
        <f t="shared" si="5"/>
        <v>0</v>
      </c>
      <c r="AJ26" s="92">
        <f t="shared" si="6"/>
        <v>0</v>
      </c>
      <c r="AK26" s="92">
        <f t="shared" si="7"/>
        <v>0</v>
      </c>
      <c r="AL26" s="92">
        <f t="shared" si="8"/>
        <v>0</v>
      </c>
      <c r="AM26" s="92">
        <f t="shared" si="9"/>
        <v>0</v>
      </c>
      <c r="AN26" s="92">
        <f t="shared" si="10"/>
        <v>0</v>
      </c>
      <c r="AO26" s="92">
        <f t="shared" si="11"/>
        <v>0</v>
      </c>
      <c r="AP26" s="91"/>
      <c r="AT26" s="97"/>
      <c r="AU26" s="99" t="e">
        <f>VLOOKUP($I26,種目一覧!$C$3:$AB$60,1,FALSE)</f>
        <v>#N/A</v>
      </c>
      <c r="AV26" s="99" t="e">
        <f>VLOOKUP($I26,種目一覧!$C$3:$AB$60,2,FALSE)</f>
        <v>#N/A</v>
      </c>
      <c r="AW26" s="99" t="e">
        <f>VLOOKUP($I26,種目一覧!$C$3:$AB$60,3,FALSE)</f>
        <v>#N/A</v>
      </c>
      <c r="AX26" s="99" t="e">
        <f>VLOOKUP($I26,種目一覧!$C$3:$AB$60,4,FALSE)</f>
        <v>#N/A</v>
      </c>
      <c r="AY26" s="99" t="e">
        <f>IF(VLOOKUP($I26,種目一覧!$C$3:$AB$60,5,FALSE)="○",1,-1)*J26</f>
        <v>#N/A</v>
      </c>
      <c r="AZ26" s="99" t="e">
        <f>IF(VLOOKUP($I26,種目一覧!$C$3:$AB$60,6,FALSE)="○",1,-1)*K26</f>
        <v>#N/A</v>
      </c>
      <c r="BA26" s="99" t="e">
        <f>IF(VLOOKUP($I26,種目一覧!$C$3:$AB$60,7,FALSE)="○",1,-1)*L26</f>
        <v>#N/A</v>
      </c>
      <c r="BB26" s="99" t="e">
        <f>IF(VLOOKUP($I26,種目一覧!$C$3:$AB$60,8,FALSE)="○",1,-1)*M26</f>
        <v>#N/A</v>
      </c>
      <c r="BC26" s="99" t="e">
        <f>IF(VLOOKUP($I26,種目一覧!$C$3:$AB$60,9,FALSE)="○",1,-1)*N26</f>
        <v>#N/A</v>
      </c>
      <c r="BD26" s="99" t="e">
        <f>IF(VLOOKUP($I26,種目一覧!$C$3:$AB$60,10,FALSE)="○",1,-1)*O26</f>
        <v>#N/A</v>
      </c>
      <c r="BE26" s="99" t="e">
        <f>IF(VLOOKUP($I26,種目一覧!$C$3:$AB$60,11,FALSE)="○",1,-1)*P26</f>
        <v>#N/A</v>
      </c>
      <c r="BF26" s="99" t="e">
        <f>IF(VLOOKUP($I26,種目一覧!$C$3:$AB$60,12,FALSE)="○",1,-1)*Q26</f>
        <v>#N/A</v>
      </c>
      <c r="BG26" s="99" t="e">
        <f>IF(VLOOKUP($I26,種目一覧!$C$3:$AB$60,13,FALSE)="○",1,-1)*R26</f>
        <v>#N/A</v>
      </c>
      <c r="BH26" s="99" t="e">
        <f>IF(VLOOKUP($I26,種目一覧!$C$3:$AB$60,14,FALSE)="○",1,-1)*S26</f>
        <v>#N/A</v>
      </c>
      <c r="BI26" s="99" t="e">
        <f>IF(VLOOKUP($I26,種目一覧!$C$3:$AB$60,15,FALSE)="○",1,-1)*T26</f>
        <v>#N/A</v>
      </c>
      <c r="BJ26" s="99" t="e">
        <f>IF(VLOOKUP($I26,種目一覧!$C$3:$AB$60,16,FALSE)="○",1,-1)*U26</f>
        <v>#N/A</v>
      </c>
      <c r="BK26" s="99" t="e">
        <f>IF(VLOOKUP($I26,種目一覧!$C$3:$AB$60,17,FALSE)="○",1,-1)*V26</f>
        <v>#N/A</v>
      </c>
      <c r="BL26" s="99" t="e">
        <f>IF(VLOOKUP($I26,種目一覧!$C$3:$AB$60,18,FALSE)="○",1,-1)*W26</f>
        <v>#N/A</v>
      </c>
      <c r="BM26" s="99" t="e">
        <f>IF(VLOOKUP($I26,種目一覧!$C$3:$AB$60,19,FALSE)="○",1,-1)*X26</f>
        <v>#N/A</v>
      </c>
      <c r="BN26" s="99" t="e">
        <f>IF(VLOOKUP($I26,種目一覧!$C$3:$AB$60,20,FALSE)="○",1,-1)*Y26</f>
        <v>#N/A</v>
      </c>
      <c r="BO26" s="99" t="e">
        <f>IF(VLOOKUP($I26,種目一覧!$C$3:$AB$60,21,FALSE)="○",1,-1)*Z26</f>
        <v>#N/A</v>
      </c>
      <c r="BP26" s="99" t="e">
        <f>IF(VLOOKUP($I26,種目一覧!$C$3:$AB$60,22,FALSE)="○",1,-1)*AA26</f>
        <v>#N/A</v>
      </c>
      <c r="BQ26" s="99" t="e">
        <f>IF(VLOOKUP($I26,種目一覧!$C$3:$AB$60,23,FALSE)="○",1,-1)*AB26</f>
        <v>#N/A</v>
      </c>
      <c r="BR26" s="99" t="e">
        <f>IF(VLOOKUP($I26,種目一覧!$C$3:$AB$60,24,FALSE)="○",1,-1)*AC26</f>
        <v>#N/A</v>
      </c>
      <c r="BS26" s="99" t="e">
        <f>IF(VLOOKUP($I26,種目一覧!$C$3:$AB$60,25,FALSE)="○",1,-1)*AD26</f>
        <v>#N/A</v>
      </c>
      <c r="BT26" s="99" t="e">
        <f>IF(VLOOKUP($I26,種目一覧!$C$3:$AB$60,26,FALSE)="○",1,-1)*AE26</f>
        <v>#N/A</v>
      </c>
      <c r="BU26" s="28" t="e">
        <f t="shared" si="12"/>
        <v>#N/A</v>
      </c>
    </row>
    <row r="27" spans="1:73" ht="24.9" customHeight="1">
      <c r="A27" s="37">
        <v>11</v>
      </c>
      <c r="B27" s="56"/>
      <c r="C27" s="56"/>
      <c r="D27" s="57"/>
      <c r="E27" s="53">
        <f t="shared" si="2"/>
        <v>125</v>
      </c>
      <c r="F27" s="58"/>
      <c r="G27" s="58"/>
      <c r="H27" s="58"/>
      <c r="I27" s="67">
        <f>_xlfn.XLOOKUP(F27,種目一覧!B:B,種目一覧!C:C)</f>
        <v>0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7"/>
      <c r="Y27" s="70"/>
      <c r="Z27" s="77"/>
      <c r="AA27" s="70"/>
      <c r="AB27" s="77"/>
      <c r="AC27" s="77"/>
      <c r="AD27" s="77"/>
      <c r="AE27" s="87"/>
      <c r="AF27" s="85" t="str">
        <f t="shared" si="0"/>
        <v/>
      </c>
      <c r="AG27" s="92">
        <f t="shared" si="3"/>
        <v>0</v>
      </c>
      <c r="AH27" s="92">
        <f t="shared" si="4"/>
        <v>0</v>
      </c>
      <c r="AI27" s="92">
        <f t="shared" si="5"/>
        <v>0</v>
      </c>
      <c r="AJ27" s="92">
        <f t="shared" si="6"/>
        <v>0</v>
      </c>
      <c r="AK27" s="92">
        <f t="shared" si="7"/>
        <v>0</v>
      </c>
      <c r="AL27" s="92">
        <f t="shared" si="8"/>
        <v>0</v>
      </c>
      <c r="AM27" s="92">
        <f t="shared" si="9"/>
        <v>0</v>
      </c>
      <c r="AN27" s="92">
        <f t="shared" si="10"/>
        <v>0</v>
      </c>
      <c r="AO27" s="92">
        <f t="shared" si="11"/>
        <v>0</v>
      </c>
      <c r="AP27" s="91"/>
      <c r="AT27" s="97"/>
      <c r="AU27" s="99" t="e">
        <f>VLOOKUP($I27,種目一覧!$C$3:$AB$60,1,FALSE)</f>
        <v>#N/A</v>
      </c>
      <c r="AV27" s="99" t="e">
        <f>VLOOKUP($I27,種目一覧!$C$3:$AB$60,2,FALSE)</f>
        <v>#N/A</v>
      </c>
      <c r="AW27" s="99" t="e">
        <f>VLOOKUP($I27,種目一覧!$C$3:$AB$60,3,FALSE)</f>
        <v>#N/A</v>
      </c>
      <c r="AX27" s="99" t="e">
        <f>VLOOKUP($I27,種目一覧!$C$3:$AB$60,4,FALSE)</f>
        <v>#N/A</v>
      </c>
      <c r="AY27" s="99" t="e">
        <f>IF(VLOOKUP($I27,種目一覧!$C$3:$AB$60,5,FALSE)="○",1,-1)*J27</f>
        <v>#N/A</v>
      </c>
      <c r="AZ27" s="99" t="e">
        <f>IF(VLOOKUP($I27,種目一覧!$C$3:$AB$60,6,FALSE)="○",1,-1)*K27</f>
        <v>#N/A</v>
      </c>
      <c r="BA27" s="99" t="e">
        <f>IF(VLOOKUP($I27,種目一覧!$C$3:$AB$60,7,FALSE)="○",1,-1)*L27</f>
        <v>#N/A</v>
      </c>
      <c r="BB27" s="99" t="e">
        <f>IF(VLOOKUP($I27,種目一覧!$C$3:$AB$60,8,FALSE)="○",1,-1)*M27</f>
        <v>#N/A</v>
      </c>
      <c r="BC27" s="99" t="e">
        <f>IF(VLOOKUP($I27,種目一覧!$C$3:$AB$60,9,FALSE)="○",1,-1)*N27</f>
        <v>#N/A</v>
      </c>
      <c r="BD27" s="99" t="e">
        <f>IF(VLOOKUP($I27,種目一覧!$C$3:$AB$60,10,FALSE)="○",1,-1)*O27</f>
        <v>#N/A</v>
      </c>
      <c r="BE27" s="99" t="e">
        <f>IF(VLOOKUP($I27,種目一覧!$C$3:$AB$60,11,FALSE)="○",1,-1)*P27</f>
        <v>#N/A</v>
      </c>
      <c r="BF27" s="99" t="e">
        <f>IF(VLOOKUP($I27,種目一覧!$C$3:$AB$60,12,FALSE)="○",1,-1)*Q27</f>
        <v>#N/A</v>
      </c>
      <c r="BG27" s="99" t="e">
        <f>IF(VLOOKUP($I27,種目一覧!$C$3:$AB$60,13,FALSE)="○",1,-1)*R27</f>
        <v>#N/A</v>
      </c>
      <c r="BH27" s="99" t="e">
        <f>IF(VLOOKUP($I27,種目一覧!$C$3:$AB$60,14,FALSE)="○",1,-1)*S27</f>
        <v>#N/A</v>
      </c>
      <c r="BI27" s="99" t="e">
        <f>IF(VLOOKUP($I27,種目一覧!$C$3:$AB$60,15,FALSE)="○",1,-1)*T27</f>
        <v>#N/A</v>
      </c>
      <c r="BJ27" s="99" t="e">
        <f>IF(VLOOKUP($I27,種目一覧!$C$3:$AB$60,16,FALSE)="○",1,-1)*U27</f>
        <v>#N/A</v>
      </c>
      <c r="BK27" s="99" t="e">
        <f>IF(VLOOKUP($I27,種目一覧!$C$3:$AB$60,17,FALSE)="○",1,-1)*V27</f>
        <v>#N/A</v>
      </c>
      <c r="BL27" s="99" t="e">
        <f>IF(VLOOKUP($I27,種目一覧!$C$3:$AB$60,18,FALSE)="○",1,-1)*W27</f>
        <v>#N/A</v>
      </c>
      <c r="BM27" s="99" t="e">
        <f>IF(VLOOKUP($I27,種目一覧!$C$3:$AB$60,19,FALSE)="○",1,-1)*X27</f>
        <v>#N/A</v>
      </c>
      <c r="BN27" s="99" t="e">
        <f>IF(VLOOKUP($I27,種目一覧!$C$3:$AB$60,20,FALSE)="○",1,-1)*Y27</f>
        <v>#N/A</v>
      </c>
      <c r="BO27" s="99" t="e">
        <f>IF(VLOOKUP($I27,種目一覧!$C$3:$AB$60,21,FALSE)="○",1,-1)*Z27</f>
        <v>#N/A</v>
      </c>
      <c r="BP27" s="99" t="e">
        <f>IF(VLOOKUP($I27,種目一覧!$C$3:$AB$60,22,FALSE)="○",1,-1)*AA27</f>
        <v>#N/A</v>
      </c>
      <c r="BQ27" s="99" t="e">
        <f>IF(VLOOKUP($I27,種目一覧!$C$3:$AB$60,23,FALSE)="○",1,-1)*AB27</f>
        <v>#N/A</v>
      </c>
      <c r="BR27" s="99" t="e">
        <f>IF(VLOOKUP($I27,種目一覧!$C$3:$AB$60,24,FALSE)="○",1,-1)*AC27</f>
        <v>#N/A</v>
      </c>
      <c r="BS27" s="99" t="e">
        <f>IF(VLOOKUP($I27,種目一覧!$C$3:$AB$60,25,FALSE)="○",1,-1)*AD27</f>
        <v>#N/A</v>
      </c>
      <c r="BT27" s="99" t="e">
        <f>IF(VLOOKUP($I27,種目一覧!$C$3:$AB$60,26,FALSE)="○",1,-1)*AE27</f>
        <v>#N/A</v>
      </c>
      <c r="BU27" s="28" t="e">
        <f t="shared" si="12"/>
        <v>#N/A</v>
      </c>
    </row>
    <row r="28" spans="1:73" ht="24.9" customHeight="1">
      <c r="A28" s="37">
        <v>12</v>
      </c>
      <c r="B28" s="56"/>
      <c r="C28" s="56"/>
      <c r="D28" s="57"/>
      <c r="E28" s="53">
        <f t="shared" si="2"/>
        <v>125</v>
      </c>
      <c r="F28" s="58"/>
      <c r="G28" s="58"/>
      <c r="H28" s="58"/>
      <c r="I28" s="67">
        <f>_xlfn.XLOOKUP(F28,種目一覧!B:B,種目一覧!C:C)</f>
        <v>0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7"/>
      <c r="Y28" s="70"/>
      <c r="Z28" s="77"/>
      <c r="AA28" s="70"/>
      <c r="AB28" s="77"/>
      <c r="AC28" s="77"/>
      <c r="AD28" s="77"/>
      <c r="AE28" s="87"/>
      <c r="AF28" s="85" t="str">
        <f t="shared" si="0"/>
        <v/>
      </c>
      <c r="AG28" s="92">
        <f t="shared" si="3"/>
        <v>0</v>
      </c>
      <c r="AH28" s="92">
        <f t="shared" si="4"/>
        <v>0</v>
      </c>
      <c r="AI28" s="92">
        <f t="shared" si="5"/>
        <v>0</v>
      </c>
      <c r="AJ28" s="92">
        <f t="shared" si="6"/>
        <v>0</v>
      </c>
      <c r="AK28" s="92">
        <f t="shared" si="7"/>
        <v>0</v>
      </c>
      <c r="AL28" s="92">
        <f t="shared" si="8"/>
        <v>0</v>
      </c>
      <c r="AM28" s="92">
        <f t="shared" si="9"/>
        <v>0</v>
      </c>
      <c r="AN28" s="92">
        <f t="shared" si="10"/>
        <v>0</v>
      </c>
      <c r="AO28" s="92">
        <f t="shared" si="11"/>
        <v>0</v>
      </c>
      <c r="AP28" s="91"/>
      <c r="AT28" s="97"/>
      <c r="AU28" s="99" t="e">
        <f>VLOOKUP($I28,種目一覧!$C$3:$AB$60,1,FALSE)</f>
        <v>#N/A</v>
      </c>
      <c r="AV28" s="99" t="e">
        <f>VLOOKUP($I28,種目一覧!$C$3:$AB$60,2,FALSE)</f>
        <v>#N/A</v>
      </c>
      <c r="AW28" s="99" t="e">
        <f>VLOOKUP($I28,種目一覧!$C$3:$AB$60,3,FALSE)</f>
        <v>#N/A</v>
      </c>
      <c r="AX28" s="99" t="e">
        <f>VLOOKUP($I28,種目一覧!$C$3:$AB$60,4,FALSE)</f>
        <v>#N/A</v>
      </c>
      <c r="AY28" s="99" t="e">
        <f>IF(VLOOKUP($I28,種目一覧!$C$3:$AB$60,5,FALSE)="○",1,-1)*J28</f>
        <v>#N/A</v>
      </c>
      <c r="AZ28" s="99" t="e">
        <f>IF(VLOOKUP($I28,種目一覧!$C$3:$AB$60,6,FALSE)="○",1,-1)*K28</f>
        <v>#N/A</v>
      </c>
      <c r="BA28" s="99" t="e">
        <f>IF(VLOOKUP($I28,種目一覧!$C$3:$AB$60,7,FALSE)="○",1,-1)*L28</f>
        <v>#N/A</v>
      </c>
      <c r="BB28" s="99" t="e">
        <f>IF(VLOOKUP($I28,種目一覧!$C$3:$AB$60,8,FALSE)="○",1,-1)*M28</f>
        <v>#N/A</v>
      </c>
      <c r="BC28" s="99" t="e">
        <f>IF(VLOOKUP($I28,種目一覧!$C$3:$AB$60,9,FALSE)="○",1,-1)*N28</f>
        <v>#N/A</v>
      </c>
      <c r="BD28" s="99" t="e">
        <f>IF(VLOOKUP($I28,種目一覧!$C$3:$AB$60,10,FALSE)="○",1,-1)*O28</f>
        <v>#N/A</v>
      </c>
      <c r="BE28" s="99" t="e">
        <f>IF(VLOOKUP($I28,種目一覧!$C$3:$AB$60,11,FALSE)="○",1,-1)*P28</f>
        <v>#N/A</v>
      </c>
      <c r="BF28" s="99" t="e">
        <f>IF(VLOOKUP($I28,種目一覧!$C$3:$AB$60,12,FALSE)="○",1,-1)*Q28</f>
        <v>#N/A</v>
      </c>
      <c r="BG28" s="99" t="e">
        <f>IF(VLOOKUP($I28,種目一覧!$C$3:$AB$60,13,FALSE)="○",1,-1)*R28</f>
        <v>#N/A</v>
      </c>
      <c r="BH28" s="99" t="e">
        <f>IF(VLOOKUP($I28,種目一覧!$C$3:$AB$60,14,FALSE)="○",1,-1)*S28</f>
        <v>#N/A</v>
      </c>
      <c r="BI28" s="99" t="e">
        <f>IF(VLOOKUP($I28,種目一覧!$C$3:$AB$60,15,FALSE)="○",1,-1)*T28</f>
        <v>#N/A</v>
      </c>
      <c r="BJ28" s="99" t="e">
        <f>IF(VLOOKUP($I28,種目一覧!$C$3:$AB$60,16,FALSE)="○",1,-1)*U28</f>
        <v>#N/A</v>
      </c>
      <c r="BK28" s="99" t="e">
        <f>IF(VLOOKUP($I28,種目一覧!$C$3:$AB$60,17,FALSE)="○",1,-1)*V28</f>
        <v>#N/A</v>
      </c>
      <c r="BL28" s="99" t="e">
        <f>IF(VLOOKUP($I28,種目一覧!$C$3:$AB$60,18,FALSE)="○",1,-1)*W28</f>
        <v>#N/A</v>
      </c>
      <c r="BM28" s="99" t="e">
        <f>IF(VLOOKUP($I28,種目一覧!$C$3:$AB$60,19,FALSE)="○",1,-1)*X28</f>
        <v>#N/A</v>
      </c>
      <c r="BN28" s="99" t="e">
        <f>IF(VLOOKUP($I28,種目一覧!$C$3:$AB$60,20,FALSE)="○",1,-1)*Y28</f>
        <v>#N/A</v>
      </c>
      <c r="BO28" s="99" t="e">
        <f>IF(VLOOKUP($I28,種目一覧!$C$3:$AB$60,21,FALSE)="○",1,-1)*Z28</f>
        <v>#N/A</v>
      </c>
      <c r="BP28" s="99" t="e">
        <f>IF(VLOOKUP($I28,種目一覧!$C$3:$AB$60,22,FALSE)="○",1,-1)*AA28</f>
        <v>#N/A</v>
      </c>
      <c r="BQ28" s="99" t="e">
        <f>IF(VLOOKUP($I28,種目一覧!$C$3:$AB$60,23,FALSE)="○",1,-1)*AB28</f>
        <v>#N/A</v>
      </c>
      <c r="BR28" s="99" t="e">
        <f>IF(VLOOKUP($I28,種目一覧!$C$3:$AB$60,24,FALSE)="○",1,-1)*AC28</f>
        <v>#N/A</v>
      </c>
      <c r="BS28" s="99" t="e">
        <f>IF(VLOOKUP($I28,種目一覧!$C$3:$AB$60,25,FALSE)="○",1,-1)*AD28</f>
        <v>#N/A</v>
      </c>
      <c r="BT28" s="99" t="e">
        <f>IF(VLOOKUP($I28,種目一覧!$C$3:$AB$60,26,FALSE)="○",1,-1)*AE28</f>
        <v>#N/A</v>
      </c>
      <c r="BU28" s="28" t="e">
        <f t="shared" si="12"/>
        <v>#N/A</v>
      </c>
    </row>
    <row r="29" spans="1:73" ht="24.9" customHeight="1">
      <c r="A29" s="37">
        <v>13</v>
      </c>
      <c r="B29" s="56"/>
      <c r="C29" s="56"/>
      <c r="D29" s="57"/>
      <c r="E29" s="53">
        <f t="shared" si="2"/>
        <v>125</v>
      </c>
      <c r="F29" s="58"/>
      <c r="G29" s="58"/>
      <c r="H29" s="58"/>
      <c r="I29" s="67">
        <f>_xlfn.XLOOKUP(F29,種目一覧!B:B,種目一覧!C:C)</f>
        <v>0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7"/>
      <c r="Y29" s="70"/>
      <c r="Z29" s="77"/>
      <c r="AA29" s="70"/>
      <c r="AB29" s="77"/>
      <c r="AC29" s="77"/>
      <c r="AD29" s="77"/>
      <c r="AE29" s="87"/>
      <c r="AF29" s="85" t="str">
        <f t="shared" si="0"/>
        <v/>
      </c>
      <c r="AG29" s="92">
        <f t="shared" si="3"/>
        <v>0</v>
      </c>
      <c r="AH29" s="92">
        <f t="shared" si="4"/>
        <v>0</v>
      </c>
      <c r="AI29" s="92">
        <f t="shared" si="5"/>
        <v>0</v>
      </c>
      <c r="AJ29" s="92">
        <f t="shared" si="6"/>
        <v>0</v>
      </c>
      <c r="AK29" s="92">
        <f t="shared" si="7"/>
        <v>0</v>
      </c>
      <c r="AL29" s="92">
        <f t="shared" si="8"/>
        <v>0</v>
      </c>
      <c r="AM29" s="92">
        <f t="shared" si="9"/>
        <v>0</v>
      </c>
      <c r="AN29" s="92">
        <f t="shared" si="10"/>
        <v>0</v>
      </c>
      <c r="AO29" s="92">
        <f t="shared" si="11"/>
        <v>0</v>
      </c>
      <c r="AP29" s="91"/>
      <c r="AT29" s="97"/>
      <c r="AU29" s="99" t="e">
        <f>VLOOKUP($I29,種目一覧!$C$3:$AB$60,1,FALSE)</f>
        <v>#N/A</v>
      </c>
      <c r="AV29" s="99" t="e">
        <f>VLOOKUP($I29,種目一覧!$C$3:$AB$60,2,FALSE)</f>
        <v>#N/A</v>
      </c>
      <c r="AW29" s="99" t="e">
        <f>VLOOKUP($I29,種目一覧!$C$3:$AB$60,3,FALSE)</f>
        <v>#N/A</v>
      </c>
      <c r="AX29" s="99" t="e">
        <f>VLOOKUP($I29,種目一覧!$C$3:$AB$60,4,FALSE)</f>
        <v>#N/A</v>
      </c>
      <c r="AY29" s="99" t="e">
        <f>IF(VLOOKUP($I29,種目一覧!$C$3:$AB$60,5,FALSE)="○",1,-1)*J29</f>
        <v>#N/A</v>
      </c>
      <c r="AZ29" s="99" t="e">
        <f>IF(VLOOKUP($I29,種目一覧!$C$3:$AB$60,6,FALSE)="○",1,-1)*K29</f>
        <v>#N/A</v>
      </c>
      <c r="BA29" s="99" t="e">
        <f>IF(VLOOKUP($I29,種目一覧!$C$3:$AB$60,7,FALSE)="○",1,-1)*L29</f>
        <v>#N/A</v>
      </c>
      <c r="BB29" s="99" t="e">
        <f>IF(VLOOKUP($I29,種目一覧!$C$3:$AB$60,8,FALSE)="○",1,-1)*M29</f>
        <v>#N/A</v>
      </c>
      <c r="BC29" s="99" t="e">
        <f>IF(VLOOKUP($I29,種目一覧!$C$3:$AB$60,9,FALSE)="○",1,-1)*N29</f>
        <v>#N/A</v>
      </c>
      <c r="BD29" s="99" t="e">
        <f>IF(VLOOKUP($I29,種目一覧!$C$3:$AB$60,10,FALSE)="○",1,-1)*O29</f>
        <v>#N/A</v>
      </c>
      <c r="BE29" s="99" t="e">
        <f>IF(VLOOKUP($I29,種目一覧!$C$3:$AB$60,11,FALSE)="○",1,-1)*P29</f>
        <v>#N/A</v>
      </c>
      <c r="BF29" s="99" t="e">
        <f>IF(VLOOKUP($I29,種目一覧!$C$3:$AB$60,12,FALSE)="○",1,-1)*Q29</f>
        <v>#N/A</v>
      </c>
      <c r="BG29" s="99" t="e">
        <f>IF(VLOOKUP($I29,種目一覧!$C$3:$AB$60,13,FALSE)="○",1,-1)*R29</f>
        <v>#N/A</v>
      </c>
      <c r="BH29" s="99" t="e">
        <f>IF(VLOOKUP($I29,種目一覧!$C$3:$AB$60,14,FALSE)="○",1,-1)*S29</f>
        <v>#N/A</v>
      </c>
      <c r="BI29" s="99" t="e">
        <f>IF(VLOOKUP($I29,種目一覧!$C$3:$AB$60,15,FALSE)="○",1,-1)*T29</f>
        <v>#N/A</v>
      </c>
      <c r="BJ29" s="99" t="e">
        <f>IF(VLOOKUP($I29,種目一覧!$C$3:$AB$60,16,FALSE)="○",1,-1)*U29</f>
        <v>#N/A</v>
      </c>
      <c r="BK29" s="99" t="e">
        <f>IF(VLOOKUP($I29,種目一覧!$C$3:$AB$60,17,FALSE)="○",1,-1)*V29</f>
        <v>#N/A</v>
      </c>
      <c r="BL29" s="99" t="e">
        <f>IF(VLOOKUP($I29,種目一覧!$C$3:$AB$60,18,FALSE)="○",1,-1)*W29</f>
        <v>#N/A</v>
      </c>
      <c r="BM29" s="99" t="e">
        <f>IF(VLOOKUP($I29,種目一覧!$C$3:$AB$60,19,FALSE)="○",1,-1)*X29</f>
        <v>#N/A</v>
      </c>
      <c r="BN29" s="99" t="e">
        <f>IF(VLOOKUP($I29,種目一覧!$C$3:$AB$60,20,FALSE)="○",1,-1)*Y29</f>
        <v>#N/A</v>
      </c>
      <c r="BO29" s="99" t="e">
        <f>IF(VLOOKUP($I29,種目一覧!$C$3:$AB$60,21,FALSE)="○",1,-1)*Z29</f>
        <v>#N/A</v>
      </c>
      <c r="BP29" s="99" t="e">
        <f>IF(VLOOKUP($I29,種目一覧!$C$3:$AB$60,22,FALSE)="○",1,-1)*AA29</f>
        <v>#N/A</v>
      </c>
      <c r="BQ29" s="99" t="e">
        <f>IF(VLOOKUP($I29,種目一覧!$C$3:$AB$60,23,FALSE)="○",1,-1)*AB29</f>
        <v>#N/A</v>
      </c>
      <c r="BR29" s="99" t="e">
        <f>IF(VLOOKUP($I29,種目一覧!$C$3:$AB$60,24,FALSE)="○",1,-1)*AC29</f>
        <v>#N/A</v>
      </c>
      <c r="BS29" s="99" t="e">
        <f>IF(VLOOKUP($I29,種目一覧!$C$3:$AB$60,25,FALSE)="○",1,-1)*AD29</f>
        <v>#N/A</v>
      </c>
      <c r="BT29" s="99" t="e">
        <f>IF(VLOOKUP($I29,種目一覧!$C$3:$AB$60,26,FALSE)="○",1,-1)*AE29</f>
        <v>#N/A</v>
      </c>
      <c r="BU29" s="28" t="e">
        <f t="shared" si="12"/>
        <v>#N/A</v>
      </c>
    </row>
    <row r="30" spans="1:73" ht="24.9" customHeight="1">
      <c r="A30" s="37">
        <v>14</v>
      </c>
      <c r="B30" s="56"/>
      <c r="C30" s="56"/>
      <c r="D30" s="57"/>
      <c r="E30" s="53">
        <f t="shared" si="2"/>
        <v>125</v>
      </c>
      <c r="F30" s="58"/>
      <c r="G30" s="58"/>
      <c r="H30" s="58"/>
      <c r="I30" s="67">
        <f>_xlfn.XLOOKUP(F30,種目一覧!B:B,種目一覧!C:C)</f>
        <v>0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7"/>
      <c r="Y30" s="70"/>
      <c r="Z30" s="77"/>
      <c r="AA30" s="70"/>
      <c r="AB30" s="77"/>
      <c r="AC30" s="77"/>
      <c r="AD30" s="77"/>
      <c r="AE30" s="87"/>
      <c r="AF30" s="85" t="str">
        <f t="shared" si="0"/>
        <v/>
      </c>
      <c r="AG30" s="92">
        <f t="shared" si="3"/>
        <v>0</v>
      </c>
      <c r="AH30" s="92">
        <f t="shared" si="4"/>
        <v>0</v>
      </c>
      <c r="AI30" s="92">
        <f t="shared" si="5"/>
        <v>0</v>
      </c>
      <c r="AJ30" s="92">
        <f t="shared" si="6"/>
        <v>0</v>
      </c>
      <c r="AK30" s="92">
        <f t="shared" si="7"/>
        <v>0</v>
      </c>
      <c r="AL30" s="92">
        <f t="shared" si="8"/>
        <v>0</v>
      </c>
      <c r="AM30" s="92">
        <f t="shared" si="9"/>
        <v>0</v>
      </c>
      <c r="AN30" s="92">
        <f t="shared" si="10"/>
        <v>0</v>
      </c>
      <c r="AO30" s="92">
        <f t="shared" si="11"/>
        <v>0</v>
      </c>
      <c r="AP30" s="91"/>
      <c r="AT30" s="97"/>
      <c r="AU30" s="99" t="e">
        <f>VLOOKUP($I30,種目一覧!$C$3:$AB$60,1,FALSE)</f>
        <v>#N/A</v>
      </c>
      <c r="AV30" s="99" t="e">
        <f>VLOOKUP($I30,種目一覧!$C$3:$AB$60,2,FALSE)</f>
        <v>#N/A</v>
      </c>
      <c r="AW30" s="99" t="e">
        <f>VLOOKUP($I30,種目一覧!$C$3:$AB$60,3,FALSE)</f>
        <v>#N/A</v>
      </c>
      <c r="AX30" s="99" t="e">
        <f>VLOOKUP($I30,種目一覧!$C$3:$AB$60,4,FALSE)</f>
        <v>#N/A</v>
      </c>
      <c r="AY30" s="99" t="e">
        <f>IF(VLOOKUP($I30,種目一覧!$C$3:$AB$60,5,FALSE)="○",1,-1)*J30</f>
        <v>#N/A</v>
      </c>
      <c r="AZ30" s="99" t="e">
        <f>IF(VLOOKUP($I30,種目一覧!$C$3:$AB$60,6,FALSE)="○",1,-1)*K30</f>
        <v>#N/A</v>
      </c>
      <c r="BA30" s="99" t="e">
        <f>IF(VLOOKUP($I30,種目一覧!$C$3:$AB$60,7,FALSE)="○",1,-1)*L30</f>
        <v>#N/A</v>
      </c>
      <c r="BB30" s="99" t="e">
        <f>IF(VLOOKUP($I30,種目一覧!$C$3:$AB$60,8,FALSE)="○",1,-1)*M30</f>
        <v>#N/A</v>
      </c>
      <c r="BC30" s="99" t="e">
        <f>IF(VLOOKUP($I30,種目一覧!$C$3:$AB$60,9,FALSE)="○",1,-1)*N30</f>
        <v>#N/A</v>
      </c>
      <c r="BD30" s="99" t="e">
        <f>IF(VLOOKUP($I30,種目一覧!$C$3:$AB$60,10,FALSE)="○",1,-1)*O30</f>
        <v>#N/A</v>
      </c>
      <c r="BE30" s="99" t="e">
        <f>IF(VLOOKUP($I30,種目一覧!$C$3:$AB$60,11,FALSE)="○",1,-1)*P30</f>
        <v>#N/A</v>
      </c>
      <c r="BF30" s="99" t="e">
        <f>IF(VLOOKUP($I30,種目一覧!$C$3:$AB$60,12,FALSE)="○",1,-1)*Q30</f>
        <v>#N/A</v>
      </c>
      <c r="BG30" s="99" t="e">
        <f>IF(VLOOKUP($I30,種目一覧!$C$3:$AB$60,13,FALSE)="○",1,-1)*R30</f>
        <v>#N/A</v>
      </c>
      <c r="BH30" s="99" t="e">
        <f>IF(VLOOKUP($I30,種目一覧!$C$3:$AB$60,14,FALSE)="○",1,-1)*S30</f>
        <v>#N/A</v>
      </c>
      <c r="BI30" s="99" t="e">
        <f>IF(VLOOKUP($I30,種目一覧!$C$3:$AB$60,15,FALSE)="○",1,-1)*T30</f>
        <v>#N/A</v>
      </c>
      <c r="BJ30" s="99" t="e">
        <f>IF(VLOOKUP($I30,種目一覧!$C$3:$AB$60,16,FALSE)="○",1,-1)*U30</f>
        <v>#N/A</v>
      </c>
      <c r="BK30" s="99" t="e">
        <f>IF(VLOOKUP($I30,種目一覧!$C$3:$AB$60,17,FALSE)="○",1,-1)*V30</f>
        <v>#N/A</v>
      </c>
      <c r="BL30" s="99" t="e">
        <f>IF(VLOOKUP($I30,種目一覧!$C$3:$AB$60,18,FALSE)="○",1,-1)*W30</f>
        <v>#N/A</v>
      </c>
      <c r="BM30" s="99" t="e">
        <f>IF(VLOOKUP($I30,種目一覧!$C$3:$AB$60,19,FALSE)="○",1,-1)*X30</f>
        <v>#N/A</v>
      </c>
      <c r="BN30" s="99" t="e">
        <f>IF(VLOOKUP($I30,種目一覧!$C$3:$AB$60,20,FALSE)="○",1,-1)*Y30</f>
        <v>#N/A</v>
      </c>
      <c r="BO30" s="99" t="e">
        <f>IF(VLOOKUP($I30,種目一覧!$C$3:$AB$60,21,FALSE)="○",1,-1)*Z30</f>
        <v>#N/A</v>
      </c>
      <c r="BP30" s="99" t="e">
        <f>IF(VLOOKUP($I30,種目一覧!$C$3:$AB$60,22,FALSE)="○",1,-1)*AA30</f>
        <v>#N/A</v>
      </c>
      <c r="BQ30" s="99" t="e">
        <f>IF(VLOOKUP($I30,種目一覧!$C$3:$AB$60,23,FALSE)="○",1,-1)*AB30</f>
        <v>#N/A</v>
      </c>
      <c r="BR30" s="99" t="e">
        <f>IF(VLOOKUP($I30,種目一覧!$C$3:$AB$60,24,FALSE)="○",1,-1)*AC30</f>
        <v>#N/A</v>
      </c>
      <c r="BS30" s="99" t="e">
        <f>IF(VLOOKUP($I30,種目一覧!$C$3:$AB$60,25,FALSE)="○",1,-1)*AD30</f>
        <v>#N/A</v>
      </c>
      <c r="BT30" s="99" t="e">
        <f>IF(VLOOKUP($I30,種目一覧!$C$3:$AB$60,26,FALSE)="○",1,-1)*AE30</f>
        <v>#N/A</v>
      </c>
      <c r="BU30" s="28" t="e">
        <f t="shared" si="12"/>
        <v>#N/A</v>
      </c>
    </row>
    <row r="31" spans="1:73" ht="24.9" customHeight="1">
      <c r="A31" s="37">
        <v>15</v>
      </c>
      <c r="B31" s="56"/>
      <c r="C31" s="56"/>
      <c r="D31" s="57"/>
      <c r="E31" s="53">
        <f t="shared" si="2"/>
        <v>125</v>
      </c>
      <c r="F31" s="58"/>
      <c r="G31" s="58"/>
      <c r="H31" s="58"/>
      <c r="I31" s="67">
        <f>_xlfn.XLOOKUP(F31,種目一覧!B:B,種目一覧!C:C)</f>
        <v>0</v>
      </c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7"/>
      <c r="Y31" s="70"/>
      <c r="Z31" s="77"/>
      <c r="AA31" s="70"/>
      <c r="AB31" s="77"/>
      <c r="AC31" s="77"/>
      <c r="AD31" s="77"/>
      <c r="AE31" s="87"/>
      <c r="AF31" s="85" t="str">
        <f t="shared" si="0"/>
        <v/>
      </c>
      <c r="AG31" s="92">
        <f t="shared" si="3"/>
        <v>0</v>
      </c>
      <c r="AH31" s="92">
        <f t="shared" si="4"/>
        <v>0</v>
      </c>
      <c r="AI31" s="92">
        <f t="shared" si="5"/>
        <v>0</v>
      </c>
      <c r="AJ31" s="92">
        <f t="shared" si="6"/>
        <v>0</v>
      </c>
      <c r="AK31" s="92">
        <f t="shared" si="7"/>
        <v>0</v>
      </c>
      <c r="AL31" s="92">
        <f t="shared" si="8"/>
        <v>0</v>
      </c>
      <c r="AM31" s="92">
        <f t="shared" si="9"/>
        <v>0</v>
      </c>
      <c r="AN31" s="92">
        <f t="shared" si="10"/>
        <v>0</v>
      </c>
      <c r="AO31" s="92">
        <f t="shared" si="11"/>
        <v>0</v>
      </c>
      <c r="AP31" s="91"/>
      <c r="AT31" s="97"/>
      <c r="AU31" s="99" t="e">
        <f>VLOOKUP($I31,種目一覧!$C$3:$AB$60,1,FALSE)</f>
        <v>#N/A</v>
      </c>
      <c r="AV31" s="99" t="e">
        <f>VLOOKUP($I31,種目一覧!$C$3:$AB$60,2,FALSE)</f>
        <v>#N/A</v>
      </c>
      <c r="AW31" s="99" t="e">
        <f>VLOOKUP($I31,種目一覧!$C$3:$AB$60,3,FALSE)</f>
        <v>#N/A</v>
      </c>
      <c r="AX31" s="99" t="e">
        <f>VLOOKUP($I31,種目一覧!$C$3:$AB$60,4,FALSE)</f>
        <v>#N/A</v>
      </c>
      <c r="AY31" s="99" t="e">
        <f>IF(VLOOKUP($I31,種目一覧!$C$3:$AB$60,5,FALSE)="○",1,-1)*J31</f>
        <v>#N/A</v>
      </c>
      <c r="AZ31" s="99" t="e">
        <f>IF(VLOOKUP($I31,種目一覧!$C$3:$AB$60,6,FALSE)="○",1,-1)*K31</f>
        <v>#N/A</v>
      </c>
      <c r="BA31" s="99" t="e">
        <f>IF(VLOOKUP($I31,種目一覧!$C$3:$AB$60,7,FALSE)="○",1,-1)*L31</f>
        <v>#N/A</v>
      </c>
      <c r="BB31" s="99" t="e">
        <f>IF(VLOOKUP($I31,種目一覧!$C$3:$AB$60,8,FALSE)="○",1,-1)*M31</f>
        <v>#N/A</v>
      </c>
      <c r="BC31" s="99" t="e">
        <f>IF(VLOOKUP($I31,種目一覧!$C$3:$AB$60,9,FALSE)="○",1,-1)*N31</f>
        <v>#N/A</v>
      </c>
      <c r="BD31" s="99" t="e">
        <f>IF(VLOOKUP($I31,種目一覧!$C$3:$AB$60,10,FALSE)="○",1,-1)*O31</f>
        <v>#N/A</v>
      </c>
      <c r="BE31" s="99" t="e">
        <f>IF(VLOOKUP($I31,種目一覧!$C$3:$AB$60,11,FALSE)="○",1,-1)*P31</f>
        <v>#N/A</v>
      </c>
      <c r="BF31" s="99" t="e">
        <f>IF(VLOOKUP($I31,種目一覧!$C$3:$AB$60,12,FALSE)="○",1,-1)*Q31</f>
        <v>#N/A</v>
      </c>
      <c r="BG31" s="99" t="e">
        <f>IF(VLOOKUP($I31,種目一覧!$C$3:$AB$60,13,FALSE)="○",1,-1)*R31</f>
        <v>#N/A</v>
      </c>
      <c r="BH31" s="99" t="e">
        <f>IF(VLOOKUP($I31,種目一覧!$C$3:$AB$60,14,FALSE)="○",1,-1)*S31</f>
        <v>#N/A</v>
      </c>
      <c r="BI31" s="99" t="e">
        <f>IF(VLOOKUP($I31,種目一覧!$C$3:$AB$60,15,FALSE)="○",1,-1)*T31</f>
        <v>#N/A</v>
      </c>
      <c r="BJ31" s="99" t="e">
        <f>IF(VLOOKUP($I31,種目一覧!$C$3:$AB$60,16,FALSE)="○",1,-1)*U31</f>
        <v>#N/A</v>
      </c>
      <c r="BK31" s="99" t="e">
        <f>IF(VLOOKUP($I31,種目一覧!$C$3:$AB$60,17,FALSE)="○",1,-1)*V31</f>
        <v>#N/A</v>
      </c>
      <c r="BL31" s="99" t="e">
        <f>IF(VLOOKUP($I31,種目一覧!$C$3:$AB$60,18,FALSE)="○",1,-1)*W31</f>
        <v>#N/A</v>
      </c>
      <c r="BM31" s="99" t="e">
        <f>IF(VLOOKUP($I31,種目一覧!$C$3:$AB$60,19,FALSE)="○",1,-1)*X31</f>
        <v>#N/A</v>
      </c>
      <c r="BN31" s="99" t="e">
        <f>IF(VLOOKUP($I31,種目一覧!$C$3:$AB$60,20,FALSE)="○",1,-1)*Y31</f>
        <v>#N/A</v>
      </c>
      <c r="BO31" s="99" t="e">
        <f>IF(VLOOKUP($I31,種目一覧!$C$3:$AB$60,21,FALSE)="○",1,-1)*Z31</f>
        <v>#N/A</v>
      </c>
      <c r="BP31" s="99" t="e">
        <f>IF(VLOOKUP($I31,種目一覧!$C$3:$AB$60,22,FALSE)="○",1,-1)*AA31</f>
        <v>#N/A</v>
      </c>
      <c r="BQ31" s="99" t="e">
        <f>IF(VLOOKUP($I31,種目一覧!$C$3:$AB$60,23,FALSE)="○",1,-1)*AB31</f>
        <v>#N/A</v>
      </c>
      <c r="BR31" s="99" t="e">
        <f>IF(VLOOKUP($I31,種目一覧!$C$3:$AB$60,24,FALSE)="○",1,-1)*AC31</f>
        <v>#N/A</v>
      </c>
      <c r="BS31" s="99" t="e">
        <f>IF(VLOOKUP($I31,種目一覧!$C$3:$AB$60,25,FALSE)="○",1,-1)*AD31</f>
        <v>#N/A</v>
      </c>
      <c r="BT31" s="99" t="e">
        <f>IF(VLOOKUP($I31,種目一覧!$C$3:$AB$60,26,FALSE)="○",1,-1)*AE31</f>
        <v>#N/A</v>
      </c>
      <c r="BU31" s="28" t="e">
        <f t="shared" si="12"/>
        <v>#N/A</v>
      </c>
    </row>
    <row r="32" spans="1:73" ht="24.9" customHeight="1">
      <c r="A32" s="37">
        <v>16</v>
      </c>
      <c r="B32" s="56"/>
      <c r="C32" s="56"/>
      <c r="D32" s="57"/>
      <c r="E32" s="53">
        <f t="shared" si="2"/>
        <v>125</v>
      </c>
      <c r="F32" s="58"/>
      <c r="G32" s="58"/>
      <c r="H32" s="58"/>
      <c r="I32" s="67">
        <f>_xlfn.XLOOKUP(F32,種目一覧!B:B,種目一覧!C:C)</f>
        <v>0</v>
      </c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7"/>
      <c r="Y32" s="70"/>
      <c r="Z32" s="77"/>
      <c r="AA32" s="70"/>
      <c r="AB32" s="88"/>
      <c r="AC32" s="88"/>
      <c r="AD32" s="88"/>
      <c r="AE32" s="89"/>
      <c r="AF32" s="85" t="str">
        <f t="shared" si="0"/>
        <v/>
      </c>
      <c r="AG32" s="92">
        <f t="shared" si="3"/>
        <v>0</v>
      </c>
      <c r="AH32" s="92">
        <f t="shared" si="4"/>
        <v>0</v>
      </c>
      <c r="AI32" s="92">
        <f t="shared" si="5"/>
        <v>0</v>
      </c>
      <c r="AJ32" s="92">
        <f t="shared" si="6"/>
        <v>0</v>
      </c>
      <c r="AK32" s="92">
        <f t="shared" si="7"/>
        <v>0</v>
      </c>
      <c r="AL32" s="92">
        <f t="shared" si="8"/>
        <v>0</v>
      </c>
      <c r="AM32" s="92">
        <f t="shared" si="9"/>
        <v>0</v>
      </c>
      <c r="AN32" s="92">
        <f t="shared" si="10"/>
        <v>0</v>
      </c>
      <c r="AO32" s="92">
        <f t="shared" si="11"/>
        <v>0</v>
      </c>
      <c r="AP32" s="91"/>
      <c r="AT32" s="97"/>
      <c r="AU32" s="99" t="e">
        <f>VLOOKUP($I32,種目一覧!$C$3:$AB$60,1,FALSE)</f>
        <v>#N/A</v>
      </c>
      <c r="AV32" s="99" t="e">
        <f>VLOOKUP($I32,種目一覧!$C$3:$AB$60,2,FALSE)</f>
        <v>#N/A</v>
      </c>
      <c r="AW32" s="99" t="e">
        <f>VLOOKUP($I32,種目一覧!$C$3:$AB$60,3,FALSE)</f>
        <v>#N/A</v>
      </c>
      <c r="AX32" s="99" t="e">
        <f>VLOOKUP($I32,種目一覧!$C$3:$AB$60,4,FALSE)</f>
        <v>#N/A</v>
      </c>
      <c r="AY32" s="99" t="e">
        <f>IF(VLOOKUP($I32,種目一覧!$C$3:$AB$60,5,FALSE)="○",1,-1)*J32</f>
        <v>#N/A</v>
      </c>
      <c r="AZ32" s="99" t="e">
        <f>IF(VLOOKUP($I32,種目一覧!$C$3:$AB$60,6,FALSE)="○",1,-1)*K32</f>
        <v>#N/A</v>
      </c>
      <c r="BA32" s="99" t="e">
        <f>IF(VLOOKUP($I32,種目一覧!$C$3:$AB$60,7,FALSE)="○",1,-1)*L32</f>
        <v>#N/A</v>
      </c>
      <c r="BB32" s="99" t="e">
        <f>IF(VLOOKUP($I32,種目一覧!$C$3:$AB$60,8,FALSE)="○",1,-1)*M32</f>
        <v>#N/A</v>
      </c>
      <c r="BC32" s="99" t="e">
        <f>IF(VLOOKUP($I32,種目一覧!$C$3:$AB$60,9,FALSE)="○",1,-1)*N32</f>
        <v>#N/A</v>
      </c>
      <c r="BD32" s="99" t="e">
        <f>IF(VLOOKUP($I32,種目一覧!$C$3:$AB$60,10,FALSE)="○",1,-1)*O32</f>
        <v>#N/A</v>
      </c>
      <c r="BE32" s="99" t="e">
        <f>IF(VLOOKUP($I32,種目一覧!$C$3:$AB$60,11,FALSE)="○",1,-1)*P32</f>
        <v>#N/A</v>
      </c>
      <c r="BF32" s="99" t="e">
        <f>IF(VLOOKUP($I32,種目一覧!$C$3:$AB$60,12,FALSE)="○",1,-1)*Q32</f>
        <v>#N/A</v>
      </c>
      <c r="BG32" s="99" t="e">
        <f>IF(VLOOKUP($I32,種目一覧!$C$3:$AB$60,13,FALSE)="○",1,-1)*R32</f>
        <v>#N/A</v>
      </c>
      <c r="BH32" s="99" t="e">
        <f>IF(VLOOKUP($I32,種目一覧!$C$3:$AB$60,14,FALSE)="○",1,-1)*S32</f>
        <v>#N/A</v>
      </c>
      <c r="BI32" s="99" t="e">
        <f>IF(VLOOKUP($I32,種目一覧!$C$3:$AB$60,15,FALSE)="○",1,-1)*T32</f>
        <v>#N/A</v>
      </c>
      <c r="BJ32" s="99" t="e">
        <f>IF(VLOOKUP($I32,種目一覧!$C$3:$AB$60,16,FALSE)="○",1,-1)*U32</f>
        <v>#N/A</v>
      </c>
      <c r="BK32" s="99" t="e">
        <f>IF(VLOOKUP($I32,種目一覧!$C$3:$AB$60,17,FALSE)="○",1,-1)*V32</f>
        <v>#N/A</v>
      </c>
      <c r="BL32" s="99" t="e">
        <f>IF(VLOOKUP($I32,種目一覧!$C$3:$AB$60,18,FALSE)="○",1,-1)*W32</f>
        <v>#N/A</v>
      </c>
      <c r="BM32" s="99" t="e">
        <f>IF(VLOOKUP($I32,種目一覧!$C$3:$AB$60,19,FALSE)="○",1,-1)*X32</f>
        <v>#N/A</v>
      </c>
      <c r="BN32" s="99" t="e">
        <f>IF(VLOOKUP($I32,種目一覧!$C$3:$AB$60,20,FALSE)="○",1,-1)*Y32</f>
        <v>#N/A</v>
      </c>
      <c r="BO32" s="99" t="e">
        <f>IF(VLOOKUP($I32,種目一覧!$C$3:$AB$60,21,FALSE)="○",1,-1)*Z32</f>
        <v>#N/A</v>
      </c>
      <c r="BP32" s="99" t="e">
        <f>IF(VLOOKUP($I32,種目一覧!$C$3:$AB$60,22,FALSE)="○",1,-1)*AA32</f>
        <v>#N/A</v>
      </c>
      <c r="BQ32" s="99" t="e">
        <f>IF(VLOOKUP($I32,種目一覧!$C$3:$AB$60,23,FALSE)="○",1,-1)*AB32</f>
        <v>#N/A</v>
      </c>
      <c r="BR32" s="99" t="e">
        <f>IF(VLOOKUP($I32,種目一覧!$C$3:$AB$60,24,FALSE)="○",1,-1)*AC32</f>
        <v>#N/A</v>
      </c>
      <c r="BS32" s="99" t="e">
        <f>IF(VLOOKUP($I32,種目一覧!$C$3:$AB$60,25,FALSE)="○",1,-1)*AD32</f>
        <v>#N/A</v>
      </c>
      <c r="BT32" s="99" t="e">
        <f>IF(VLOOKUP($I32,種目一覧!$C$3:$AB$60,26,FALSE)="○",1,-1)*AE32</f>
        <v>#N/A</v>
      </c>
      <c r="BU32" s="28" t="e">
        <f t="shared" si="12"/>
        <v>#N/A</v>
      </c>
    </row>
    <row r="33" spans="1:73" ht="24.9" customHeight="1">
      <c r="A33" s="37">
        <v>17</v>
      </c>
      <c r="B33" s="56"/>
      <c r="C33" s="56"/>
      <c r="D33" s="57"/>
      <c r="E33" s="53">
        <f t="shared" si="2"/>
        <v>125</v>
      </c>
      <c r="F33" s="58"/>
      <c r="G33" s="58"/>
      <c r="H33" s="58"/>
      <c r="I33" s="67">
        <f>_xlfn.XLOOKUP(F33,種目一覧!B:B,種目一覧!C:C)</f>
        <v>0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7"/>
      <c r="Y33" s="70"/>
      <c r="Z33" s="77"/>
      <c r="AA33" s="70"/>
      <c r="AB33" s="88"/>
      <c r="AC33" s="88"/>
      <c r="AD33" s="88"/>
      <c r="AE33" s="89"/>
      <c r="AF33" s="85" t="str">
        <f t="shared" si="0"/>
        <v/>
      </c>
      <c r="AG33" s="92">
        <f t="shared" si="3"/>
        <v>0</v>
      </c>
      <c r="AH33" s="92">
        <f t="shared" si="4"/>
        <v>0</v>
      </c>
      <c r="AI33" s="92">
        <f t="shared" si="5"/>
        <v>0</v>
      </c>
      <c r="AJ33" s="92">
        <f t="shared" si="6"/>
        <v>0</v>
      </c>
      <c r="AK33" s="92">
        <f t="shared" si="7"/>
        <v>0</v>
      </c>
      <c r="AL33" s="92">
        <f t="shared" si="8"/>
        <v>0</v>
      </c>
      <c r="AM33" s="92">
        <f t="shared" si="9"/>
        <v>0</v>
      </c>
      <c r="AN33" s="92">
        <f t="shared" si="10"/>
        <v>0</v>
      </c>
      <c r="AO33" s="92">
        <f t="shared" si="11"/>
        <v>0</v>
      </c>
      <c r="AP33" s="91"/>
      <c r="AT33" s="97"/>
      <c r="AU33" s="99" t="e">
        <f>VLOOKUP($I33,種目一覧!$C$3:$AB$60,1,FALSE)</f>
        <v>#N/A</v>
      </c>
      <c r="AV33" s="99" t="e">
        <f>VLOOKUP($I33,種目一覧!$C$3:$AB$60,2,FALSE)</f>
        <v>#N/A</v>
      </c>
      <c r="AW33" s="99" t="e">
        <f>VLOOKUP($I33,種目一覧!$C$3:$AB$60,3,FALSE)</f>
        <v>#N/A</v>
      </c>
      <c r="AX33" s="99" t="e">
        <f>VLOOKUP($I33,種目一覧!$C$3:$AB$60,4,FALSE)</f>
        <v>#N/A</v>
      </c>
      <c r="AY33" s="99" t="e">
        <f>IF(VLOOKUP($I33,種目一覧!$C$3:$AB$60,5,FALSE)="○",1,-1)*J33</f>
        <v>#N/A</v>
      </c>
      <c r="AZ33" s="99" t="e">
        <f>IF(VLOOKUP($I33,種目一覧!$C$3:$AB$60,6,FALSE)="○",1,-1)*K33</f>
        <v>#N/A</v>
      </c>
      <c r="BA33" s="99" t="e">
        <f>IF(VLOOKUP($I33,種目一覧!$C$3:$AB$60,7,FALSE)="○",1,-1)*L33</f>
        <v>#N/A</v>
      </c>
      <c r="BB33" s="99" t="e">
        <f>IF(VLOOKUP($I33,種目一覧!$C$3:$AB$60,8,FALSE)="○",1,-1)*M33</f>
        <v>#N/A</v>
      </c>
      <c r="BC33" s="99" t="e">
        <f>IF(VLOOKUP($I33,種目一覧!$C$3:$AB$60,9,FALSE)="○",1,-1)*N33</f>
        <v>#N/A</v>
      </c>
      <c r="BD33" s="99" t="e">
        <f>IF(VLOOKUP($I33,種目一覧!$C$3:$AB$60,10,FALSE)="○",1,-1)*O33</f>
        <v>#N/A</v>
      </c>
      <c r="BE33" s="99" t="e">
        <f>IF(VLOOKUP($I33,種目一覧!$C$3:$AB$60,11,FALSE)="○",1,-1)*P33</f>
        <v>#N/A</v>
      </c>
      <c r="BF33" s="99" t="e">
        <f>IF(VLOOKUP($I33,種目一覧!$C$3:$AB$60,12,FALSE)="○",1,-1)*Q33</f>
        <v>#N/A</v>
      </c>
      <c r="BG33" s="99" t="e">
        <f>IF(VLOOKUP($I33,種目一覧!$C$3:$AB$60,13,FALSE)="○",1,-1)*R33</f>
        <v>#N/A</v>
      </c>
      <c r="BH33" s="99" t="e">
        <f>IF(VLOOKUP($I33,種目一覧!$C$3:$AB$60,14,FALSE)="○",1,-1)*S33</f>
        <v>#N/A</v>
      </c>
      <c r="BI33" s="99" t="e">
        <f>IF(VLOOKUP($I33,種目一覧!$C$3:$AB$60,15,FALSE)="○",1,-1)*T33</f>
        <v>#N/A</v>
      </c>
      <c r="BJ33" s="99" t="e">
        <f>IF(VLOOKUP($I33,種目一覧!$C$3:$AB$60,16,FALSE)="○",1,-1)*U33</f>
        <v>#N/A</v>
      </c>
      <c r="BK33" s="99" t="e">
        <f>IF(VLOOKUP($I33,種目一覧!$C$3:$AB$60,17,FALSE)="○",1,-1)*V33</f>
        <v>#N/A</v>
      </c>
      <c r="BL33" s="99" t="e">
        <f>IF(VLOOKUP($I33,種目一覧!$C$3:$AB$60,18,FALSE)="○",1,-1)*W33</f>
        <v>#N/A</v>
      </c>
      <c r="BM33" s="99" t="e">
        <f>IF(VLOOKUP($I33,種目一覧!$C$3:$AB$60,19,FALSE)="○",1,-1)*X33</f>
        <v>#N/A</v>
      </c>
      <c r="BN33" s="99" t="e">
        <f>IF(VLOOKUP($I33,種目一覧!$C$3:$AB$60,20,FALSE)="○",1,-1)*Y33</f>
        <v>#N/A</v>
      </c>
      <c r="BO33" s="99" t="e">
        <f>IF(VLOOKUP($I33,種目一覧!$C$3:$AB$60,21,FALSE)="○",1,-1)*Z33</f>
        <v>#N/A</v>
      </c>
      <c r="BP33" s="99" t="e">
        <f>IF(VLOOKUP($I33,種目一覧!$C$3:$AB$60,22,FALSE)="○",1,-1)*AA33</f>
        <v>#N/A</v>
      </c>
      <c r="BQ33" s="99" t="e">
        <f>IF(VLOOKUP($I33,種目一覧!$C$3:$AB$60,23,FALSE)="○",1,-1)*AB33</f>
        <v>#N/A</v>
      </c>
      <c r="BR33" s="99" t="e">
        <f>IF(VLOOKUP($I33,種目一覧!$C$3:$AB$60,24,FALSE)="○",1,-1)*AC33</f>
        <v>#N/A</v>
      </c>
      <c r="BS33" s="99" t="e">
        <f>IF(VLOOKUP($I33,種目一覧!$C$3:$AB$60,25,FALSE)="○",1,-1)*AD33</f>
        <v>#N/A</v>
      </c>
      <c r="BT33" s="99" t="e">
        <f>IF(VLOOKUP($I33,種目一覧!$C$3:$AB$60,26,FALSE)="○",1,-1)*AE33</f>
        <v>#N/A</v>
      </c>
      <c r="BU33" s="28" t="e">
        <f t="shared" si="12"/>
        <v>#N/A</v>
      </c>
    </row>
    <row r="34" spans="1:73" ht="24.9" customHeight="1">
      <c r="A34" s="37">
        <v>18</v>
      </c>
      <c r="B34" s="56"/>
      <c r="C34" s="56"/>
      <c r="D34" s="57"/>
      <c r="E34" s="53">
        <f t="shared" si="2"/>
        <v>125</v>
      </c>
      <c r="F34" s="58"/>
      <c r="G34" s="58"/>
      <c r="H34" s="58"/>
      <c r="I34" s="67">
        <f>_xlfn.XLOOKUP(F34,種目一覧!B:B,種目一覧!C:C)</f>
        <v>0</v>
      </c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7"/>
      <c r="Y34" s="70"/>
      <c r="Z34" s="77"/>
      <c r="AA34" s="70"/>
      <c r="AB34" s="88"/>
      <c r="AC34" s="88"/>
      <c r="AD34" s="88"/>
      <c r="AE34" s="89"/>
      <c r="AF34" s="85" t="str">
        <f t="shared" si="0"/>
        <v/>
      </c>
      <c r="AG34" s="92">
        <f t="shared" si="3"/>
        <v>0</v>
      </c>
      <c r="AH34" s="92">
        <f t="shared" si="4"/>
        <v>0</v>
      </c>
      <c r="AI34" s="92">
        <f t="shared" si="5"/>
        <v>0</v>
      </c>
      <c r="AJ34" s="92">
        <f t="shared" si="6"/>
        <v>0</v>
      </c>
      <c r="AK34" s="92">
        <f t="shared" si="7"/>
        <v>0</v>
      </c>
      <c r="AL34" s="92">
        <f t="shared" si="8"/>
        <v>0</v>
      </c>
      <c r="AM34" s="92">
        <f t="shared" si="9"/>
        <v>0</v>
      </c>
      <c r="AN34" s="92">
        <f t="shared" si="10"/>
        <v>0</v>
      </c>
      <c r="AO34" s="92">
        <f t="shared" si="11"/>
        <v>0</v>
      </c>
      <c r="AP34" s="91"/>
      <c r="AT34" s="97"/>
      <c r="AU34" s="99" t="e">
        <f>VLOOKUP($I34,種目一覧!$C$3:$AB$60,1,FALSE)</f>
        <v>#N/A</v>
      </c>
      <c r="AV34" s="99" t="e">
        <f>VLOOKUP($I34,種目一覧!$C$3:$AB$60,2,FALSE)</f>
        <v>#N/A</v>
      </c>
      <c r="AW34" s="99" t="e">
        <f>VLOOKUP($I34,種目一覧!$C$3:$AB$60,3,FALSE)</f>
        <v>#N/A</v>
      </c>
      <c r="AX34" s="99" t="e">
        <f>VLOOKUP($I34,種目一覧!$C$3:$AB$60,4,FALSE)</f>
        <v>#N/A</v>
      </c>
      <c r="AY34" s="99" t="e">
        <f>IF(VLOOKUP($I34,種目一覧!$C$3:$AB$60,5,FALSE)="○",1,-1)*J34</f>
        <v>#N/A</v>
      </c>
      <c r="AZ34" s="99" t="e">
        <f>IF(VLOOKUP($I34,種目一覧!$C$3:$AB$60,6,FALSE)="○",1,-1)*K34</f>
        <v>#N/A</v>
      </c>
      <c r="BA34" s="99" t="e">
        <f>IF(VLOOKUP($I34,種目一覧!$C$3:$AB$60,7,FALSE)="○",1,-1)*L34</f>
        <v>#N/A</v>
      </c>
      <c r="BB34" s="99" t="e">
        <f>IF(VLOOKUP($I34,種目一覧!$C$3:$AB$60,8,FALSE)="○",1,-1)*M34</f>
        <v>#N/A</v>
      </c>
      <c r="BC34" s="99" t="e">
        <f>IF(VLOOKUP($I34,種目一覧!$C$3:$AB$60,9,FALSE)="○",1,-1)*N34</f>
        <v>#N/A</v>
      </c>
      <c r="BD34" s="99" t="e">
        <f>IF(VLOOKUP($I34,種目一覧!$C$3:$AB$60,10,FALSE)="○",1,-1)*O34</f>
        <v>#N/A</v>
      </c>
      <c r="BE34" s="99" t="e">
        <f>IF(VLOOKUP($I34,種目一覧!$C$3:$AB$60,11,FALSE)="○",1,-1)*P34</f>
        <v>#N/A</v>
      </c>
      <c r="BF34" s="99" t="e">
        <f>IF(VLOOKUP($I34,種目一覧!$C$3:$AB$60,12,FALSE)="○",1,-1)*Q34</f>
        <v>#N/A</v>
      </c>
      <c r="BG34" s="99" t="e">
        <f>IF(VLOOKUP($I34,種目一覧!$C$3:$AB$60,13,FALSE)="○",1,-1)*R34</f>
        <v>#N/A</v>
      </c>
      <c r="BH34" s="99" t="e">
        <f>IF(VLOOKUP($I34,種目一覧!$C$3:$AB$60,14,FALSE)="○",1,-1)*S34</f>
        <v>#N/A</v>
      </c>
      <c r="BI34" s="99" t="e">
        <f>IF(VLOOKUP($I34,種目一覧!$C$3:$AB$60,15,FALSE)="○",1,-1)*T34</f>
        <v>#N/A</v>
      </c>
      <c r="BJ34" s="99" t="e">
        <f>IF(VLOOKUP($I34,種目一覧!$C$3:$AB$60,16,FALSE)="○",1,-1)*U34</f>
        <v>#N/A</v>
      </c>
      <c r="BK34" s="99" t="e">
        <f>IF(VLOOKUP($I34,種目一覧!$C$3:$AB$60,17,FALSE)="○",1,-1)*V34</f>
        <v>#N/A</v>
      </c>
      <c r="BL34" s="99" t="e">
        <f>IF(VLOOKUP($I34,種目一覧!$C$3:$AB$60,18,FALSE)="○",1,-1)*W34</f>
        <v>#N/A</v>
      </c>
      <c r="BM34" s="99" t="e">
        <f>IF(VLOOKUP($I34,種目一覧!$C$3:$AB$60,19,FALSE)="○",1,-1)*X34</f>
        <v>#N/A</v>
      </c>
      <c r="BN34" s="99" t="e">
        <f>IF(VLOOKUP($I34,種目一覧!$C$3:$AB$60,20,FALSE)="○",1,-1)*Y34</f>
        <v>#N/A</v>
      </c>
      <c r="BO34" s="99" t="e">
        <f>IF(VLOOKUP($I34,種目一覧!$C$3:$AB$60,21,FALSE)="○",1,-1)*Z34</f>
        <v>#N/A</v>
      </c>
      <c r="BP34" s="99" t="e">
        <f>IF(VLOOKUP($I34,種目一覧!$C$3:$AB$60,22,FALSE)="○",1,-1)*AA34</f>
        <v>#N/A</v>
      </c>
      <c r="BQ34" s="99" t="e">
        <f>IF(VLOOKUP($I34,種目一覧!$C$3:$AB$60,23,FALSE)="○",1,-1)*AB34</f>
        <v>#N/A</v>
      </c>
      <c r="BR34" s="99" t="e">
        <f>IF(VLOOKUP($I34,種目一覧!$C$3:$AB$60,24,FALSE)="○",1,-1)*AC34</f>
        <v>#N/A</v>
      </c>
      <c r="BS34" s="99" t="e">
        <f>IF(VLOOKUP($I34,種目一覧!$C$3:$AB$60,25,FALSE)="○",1,-1)*AD34</f>
        <v>#N/A</v>
      </c>
      <c r="BT34" s="99" t="e">
        <f>IF(VLOOKUP($I34,種目一覧!$C$3:$AB$60,26,FALSE)="○",1,-1)*AE34</f>
        <v>#N/A</v>
      </c>
      <c r="BU34" s="28" t="e">
        <f t="shared" si="12"/>
        <v>#N/A</v>
      </c>
    </row>
    <row r="35" spans="1:73" ht="24.9" customHeight="1">
      <c r="A35" s="37">
        <v>19</v>
      </c>
      <c r="B35" s="56"/>
      <c r="C35" s="56"/>
      <c r="D35" s="57"/>
      <c r="E35" s="53">
        <f t="shared" si="2"/>
        <v>125</v>
      </c>
      <c r="F35" s="58"/>
      <c r="G35" s="58"/>
      <c r="H35" s="58"/>
      <c r="I35" s="67">
        <f>_xlfn.XLOOKUP(F35,種目一覧!B:B,種目一覧!C:C)</f>
        <v>0</v>
      </c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7"/>
      <c r="Y35" s="70"/>
      <c r="Z35" s="77"/>
      <c r="AA35" s="70"/>
      <c r="AB35" s="88"/>
      <c r="AC35" s="88"/>
      <c r="AD35" s="88"/>
      <c r="AE35" s="89"/>
      <c r="AF35" s="85" t="str">
        <f t="shared" si="0"/>
        <v/>
      </c>
      <c r="AG35" s="92">
        <f t="shared" si="3"/>
        <v>0</v>
      </c>
      <c r="AH35" s="92">
        <f t="shared" si="4"/>
        <v>0</v>
      </c>
      <c r="AI35" s="92">
        <f t="shared" si="5"/>
        <v>0</v>
      </c>
      <c r="AJ35" s="92">
        <f t="shared" si="6"/>
        <v>0</v>
      </c>
      <c r="AK35" s="92">
        <f t="shared" si="7"/>
        <v>0</v>
      </c>
      <c r="AL35" s="92">
        <f t="shared" si="8"/>
        <v>0</v>
      </c>
      <c r="AM35" s="92">
        <f t="shared" si="9"/>
        <v>0</v>
      </c>
      <c r="AN35" s="92">
        <f t="shared" si="10"/>
        <v>0</v>
      </c>
      <c r="AO35" s="92">
        <f t="shared" si="11"/>
        <v>0</v>
      </c>
      <c r="AP35" s="91"/>
      <c r="AT35" s="97"/>
      <c r="AU35" s="99" t="e">
        <f>VLOOKUP($I35,種目一覧!$C$3:$AB$60,1,FALSE)</f>
        <v>#N/A</v>
      </c>
      <c r="AV35" s="99" t="e">
        <f>VLOOKUP($I35,種目一覧!$C$3:$AB$60,2,FALSE)</f>
        <v>#N/A</v>
      </c>
      <c r="AW35" s="99" t="e">
        <f>VLOOKUP($I35,種目一覧!$C$3:$AB$60,3,FALSE)</f>
        <v>#N/A</v>
      </c>
      <c r="AX35" s="99" t="e">
        <f>VLOOKUP($I35,種目一覧!$C$3:$AB$60,4,FALSE)</f>
        <v>#N/A</v>
      </c>
      <c r="AY35" s="99" t="e">
        <f>IF(VLOOKUP($I35,種目一覧!$C$3:$AB$60,5,FALSE)="○",1,-1)*J35</f>
        <v>#N/A</v>
      </c>
      <c r="AZ35" s="99" t="e">
        <f>IF(VLOOKUP($I35,種目一覧!$C$3:$AB$60,6,FALSE)="○",1,-1)*K35</f>
        <v>#N/A</v>
      </c>
      <c r="BA35" s="99" t="e">
        <f>IF(VLOOKUP($I35,種目一覧!$C$3:$AB$60,7,FALSE)="○",1,-1)*L35</f>
        <v>#N/A</v>
      </c>
      <c r="BB35" s="99" t="e">
        <f>IF(VLOOKUP($I35,種目一覧!$C$3:$AB$60,8,FALSE)="○",1,-1)*M35</f>
        <v>#N/A</v>
      </c>
      <c r="BC35" s="99" t="e">
        <f>IF(VLOOKUP($I35,種目一覧!$C$3:$AB$60,9,FALSE)="○",1,-1)*N35</f>
        <v>#N/A</v>
      </c>
      <c r="BD35" s="99" t="e">
        <f>IF(VLOOKUP($I35,種目一覧!$C$3:$AB$60,10,FALSE)="○",1,-1)*O35</f>
        <v>#N/A</v>
      </c>
      <c r="BE35" s="99" t="e">
        <f>IF(VLOOKUP($I35,種目一覧!$C$3:$AB$60,11,FALSE)="○",1,-1)*P35</f>
        <v>#N/A</v>
      </c>
      <c r="BF35" s="99" t="e">
        <f>IF(VLOOKUP($I35,種目一覧!$C$3:$AB$60,12,FALSE)="○",1,-1)*Q35</f>
        <v>#N/A</v>
      </c>
      <c r="BG35" s="99" t="e">
        <f>IF(VLOOKUP($I35,種目一覧!$C$3:$AB$60,13,FALSE)="○",1,-1)*R35</f>
        <v>#N/A</v>
      </c>
      <c r="BH35" s="99" t="e">
        <f>IF(VLOOKUP($I35,種目一覧!$C$3:$AB$60,14,FALSE)="○",1,-1)*S35</f>
        <v>#N/A</v>
      </c>
      <c r="BI35" s="99" t="e">
        <f>IF(VLOOKUP($I35,種目一覧!$C$3:$AB$60,15,FALSE)="○",1,-1)*T35</f>
        <v>#N/A</v>
      </c>
      <c r="BJ35" s="99" t="e">
        <f>IF(VLOOKUP($I35,種目一覧!$C$3:$AB$60,16,FALSE)="○",1,-1)*U35</f>
        <v>#N/A</v>
      </c>
      <c r="BK35" s="99" t="e">
        <f>IF(VLOOKUP($I35,種目一覧!$C$3:$AB$60,17,FALSE)="○",1,-1)*V35</f>
        <v>#N/A</v>
      </c>
      <c r="BL35" s="99" t="e">
        <f>IF(VLOOKUP($I35,種目一覧!$C$3:$AB$60,18,FALSE)="○",1,-1)*W35</f>
        <v>#N/A</v>
      </c>
      <c r="BM35" s="99" t="e">
        <f>IF(VLOOKUP($I35,種目一覧!$C$3:$AB$60,19,FALSE)="○",1,-1)*X35</f>
        <v>#N/A</v>
      </c>
      <c r="BN35" s="99" t="e">
        <f>IF(VLOOKUP($I35,種目一覧!$C$3:$AB$60,20,FALSE)="○",1,-1)*Y35</f>
        <v>#N/A</v>
      </c>
      <c r="BO35" s="99" t="e">
        <f>IF(VLOOKUP($I35,種目一覧!$C$3:$AB$60,21,FALSE)="○",1,-1)*Z35</f>
        <v>#N/A</v>
      </c>
      <c r="BP35" s="99" t="e">
        <f>IF(VLOOKUP($I35,種目一覧!$C$3:$AB$60,22,FALSE)="○",1,-1)*AA35</f>
        <v>#N/A</v>
      </c>
      <c r="BQ35" s="99" t="e">
        <f>IF(VLOOKUP($I35,種目一覧!$C$3:$AB$60,23,FALSE)="○",1,-1)*AB35</f>
        <v>#N/A</v>
      </c>
      <c r="BR35" s="99" t="e">
        <f>IF(VLOOKUP($I35,種目一覧!$C$3:$AB$60,24,FALSE)="○",1,-1)*AC35</f>
        <v>#N/A</v>
      </c>
      <c r="BS35" s="99" t="e">
        <f>IF(VLOOKUP($I35,種目一覧!$C$3:$AB$60,25,FALSE)="○",1,-1)*AD35</f>
        <v>#N/A</v>
      </c>
      <c r="BT35" s="99" t="e">
        <f>IF(VLOOKUP($I35,種目一覧!$C$3:$AB$60,26,FALSE)="○",1,-1)*AE35</f>
        <v>#N/A</v>
      </c>
      <c r="BU35" s="28" t="e">
        <f t="shared" si="12"/>
        <v>#N/A</v>
      </c>
    </row>
    <row r="36" spans="1:73" ht="24.9" customHeight="1">
      <c r="A36" s="37">
        <v>20</v>
      </c>
      <c r="B36" s="56"/>
      <c r="C36" s="56"/>
      <c r="D36" s="57"/>
      <c r="E36" s="53">
        <f t="shared" si="2"/>
        <v>125</v>
      </c>
      <c r="F36" s="58"/>
      <c r="G36" s="58"/>
      <c r="H36" s="58"/>
      <c r="I36" s="67">
        <f>_xlfn.XLOOKUP(F36,種目一覧!B:B,種目一覧!C:C)</f>
        <v>0</v>
      </c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7"/>
      <c r="Y36" s="70"/>
      <c r="Z36" s="77"/>
      <c r="AA36" s="70"/>
      <c r="AB36" s="88"/>
      <c r="AC36" s="88"/>
      <c r="AD36" s="88"/>
      <c r="AE36" s="89"/>
      <c r="AF36" s="85" t="str">
        <f t="shared" si="0"/>
        <v/>
      </c>
      <c r="AG36" s="92">
        <f t="shared" si="3"/>
        <v>0</v>
      </c>
      <c r="AH36" s="92">
        <f t="shared" si="4"/>
        <v>0</v>
      </c>
      <c r="AI36" s="92">
        <f t="shared" si="5"/>
        <v>0</v>
      </c>
      <c r="AJ36" s="92">
        <f t="shared" si="6"/>
        <v>0</v>
      </c>
      <c r="AK36" s="92">
        <f t="shared" si="7"/>
        <v>0</v>
      </c>
      <c r="AL36" s="92">
        <f t="shared" si="8"/>
        <v>0</v>
      </c>
      <c r="AM36" s="92">
        <f t="shared" si="9"/>
        <v>0</v>
      </c>
      <c r="AN36" s="92">
        <f t="shared" si="10"/>
        <v>0</v>
      </c>
      <c r="AO36" s="92">
        <f t="shared" si="11"/>
        <v>0</v>
      </c>
      <c r="AP36" s="91"/>
      <c r="AT36" s="97"/>
      <c r="AU36" s="99" t="e">
        <f>VLOOKUP($I36,種目一覧!$C$3:$AB$60,1,FALSE)</f>
        <v>#N/A</v>
      </c>
      <c r="AV36" s="99" t="e">
        <f>VLOOKUP($I36,種目一覧!$C$3:$AB$60,2,FALSE)</f>
        <v>#N/A</v>
      </c>
      <c r="AW36" s="99" t="e">
        <f>VLOOKUP($I36,種目一覧!$C$3:$AB$60,3,FALSE)</f>
        <v>#N/A</v>
      </c>
      <c r="AX36" s="99" t="e">
        <f>VLOOKUP($I36,種目一覧!$C$3:$AB$60,4,FALSE)</f>
        <v>#N/A</v>
      </c>
      <c r="AY36" s="99" t="e">
        <f>IF(VLOOKUP($I36,種目一覧!$C$3:$AB$60,5,FALSE)="○",1,-1)*J36</f>
        <v>#N/A</v>
      </c>
      <c r="AZ36" s="99" t="e">
        <f>IF(VLOOKUP($I36,種目一覧!$C$3:$AB$60,6,FALSE)="○",1,-1)*K36</f>
        <v>#N/A</v>
      </c>
      <c r="BA36" s="99" t="e">
        <f>IF(VLOOKUP($I36,種目一覧!$C$3:$AB$60,7,FALSE)="○",1,-1)*L36</f>
        <v>#N/A</v>
      </c>
      <c r="BB36" s="99" t="e">
        <f>IF(VLOOKUP($I36,種目一覧!$C$3:$AB$60,8,FALSE)="○",1,-1)*M36</f>
        <v>#N/A</v>
      </c>
      <c r="BC36" s="99" t="e">
        <f>IF(VLOOKUP($I36,種目一覧!$C$3:$AB$60,9,FALSE)="○",1,-1)*N36</f>
        <v>#N/A</v>
      </c>
      <c r="BD36" s="99" t="e">
        <f>IF(VLOOKUP($I36,種目一覧!$C$3:$AB$60,10,FALSE)="○",1,-1)*O36</f>
        <v>#N/A</v>
      </c>
      <c r="BE36" s="99" t="e">
        <f>IF(VLOOKUP($I36,種目一覧!$C$3:$AB$60,11,FALSE)="○",1,-1)*P36</f>
        <v>#N/A</v>
      </c>
      <c r="BF36" s="99" t="e">
        <f>IF(VLOOKUP($I36,種目一覧!$C$3:$AB$60,12,FALSE)="○",1,-1)*Q36</f>
        <v>#N/A</v>
      </c>
      <c r="BG36" s="99" t="e">
        <f>IF(VLOOKUP($I36,種目一覧!$C$3:$AB$60,13,FALSE)="○",1,-1)*R36</f>
        <v>#N/A</v>
      </c>
      <c r="BH36" s="99" t="e">
        <f>IF(VLOOKUP($I36,種目一覧!$C$3:$AB$60,14,FALSE)="○",1,-1)*S36</f>
        <v>#N/A</v>
      </c>
      <c r="BI36" s="99" t="e">
        <f>IF(VLOOKUP($I36,種目一覧!$C$3:$AB$60,15,FALSE)="○",1,-1)*T36</f>
        <v>#N/A</v>
      </c>
      <c r="BJ36" s="99" t="e">
        <f>IF(VLOOKUP($I36,種目一覧!$C$3:$AB$60,16,FALSE)="○",1,-1)*U36</f>
        <v>#N/A</v>
      </c>
      <c r="BK36" s="99" t="e">
        <f>IF(VLOOKUP($I36,種目一覧!$C$3:$AB$60,17,FALSE)="○",1,-1)*V36</f>
        <v>#N/A</v>
      </c>
      <c r="BL36" s="99" t="e">
        <f>IF(VLOOKUP($I36,種目一覧!$C$3:$AB$60,18,FALSE)="○",1,-1)*W36</f>
        <v>#N/A</v>
      </c>
      <c r="BM36" s="99" t="e">
        <f>IF(VLOOKUP($I36,種目一覧!$C$3:$AB$60,19,FALSE)="○",1,-1)*X36</f>
        <v>#N/A</v>
      </c>
      <c r="BN36" s="99" t="e">
        <f>IF(VLOOKUP($I36,種目一覧!$C$3:$AB$60,20,FALSE)="○",1,-1)*Y36</f>
        <v>#N/A</v>
      </c>
      <c r="BO36" s="99" t="e">
        <f>IF(VLOOKUP($I36,種目一覧!$C$3:$AB$60,21,FALSE)="○",1,-1)*Z36</f>
        <v>#N/A</v>
      </c>
      <c r="BP36" s="99" t="e">
        <f>IF(VLOOKUP($I36,種目一覧!$C$3:$AB$60,22,FALSE)="○",1,-1)*AA36</f>
        <v>#N/A</v>
      </c>
      <c r="BQ36" s="99" t="e">
        <f>IF(VLOOKUP($I36,種目一覧!$C$3:$AB$60,23,FALSE)="○",1,-1)*AB36</f>
        <v>#N/A</v>
      </c>
      <c r="BR36" s="99" t="e">
        <f>IF(VLOOKUP($I36,種目一覧!$C$3:$AB$60,24,FALSE)="○",1,-1)*AC36</f>
        <v>#N/A</v>
      </c>
      <c r="BS36" s="99" t="e">
        <f>IF(VLOOKUP($I36,種目一覧!$C$3:$AB$60,25,FALSE)="○",1,-1)*AD36</f>
        <v>#N/A</v>
      </c>
      <c r="BT36" s="99" t="e">
        <f>IF(VLOOKUP($I36,種目一覧!$C$3:$AB$60,26,FALSE)="○",1,-1)*AE36</f>
        <v>#N/A</v>
      </c>
      <c r="BU36" s="28" t="e">
        <f t="shared" si="12"/>
        <v>#N/A</v>
      </c>
    </row>
    <row r="37" spans="1:73" ht="24.9" customHeight="1">
      <c r="A37" s="37">
        <v>21</v>
      </c>
      <c r="B37" s="56"/>
      <c r="C37" s="56"/>
      <c r="D37" s="57"/>
      <c r="E37" s="53">
        <f t="shared" si="2"/>
        <v>125</v>
      </c>
      <c r="F37" s="58"/>
      <c r="G37" s="58"/>
      <c r="H37" s="58"/>
      <c r="I37" s="67">
        <f>_xlfn.XLOOKUP(F37,種目一覧!B:B,種目一覧!C:C)</f>
        <v>0</v>
      </c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7"/>
      <c r="Y37" s="70"/>
      <c r="Z37" s="77"/>
      <c r="AA37" s="70"/>
      <c r="AB37" s="88"/>
      <c r="AC37" s="88"/>
      <c r="AD37" s="88"/>
      <c r="AE37" s="89"/>
      <c r="AF37" s="85" t="str">
        <f t="shared" si="0"/>
        <v/>
      </c>
      <c r="AG37" s="92">
        <f t="shared" si="3"/>
        <v>0</v>
      </c>
      <c r="AH37" s="92">
        <f t="shared" si="4"/>
        <v>0</v>
      </c>
      <c r="AI37" s="92">
        <f t="shared" si="5"/>
        <v>0</v>
      </c>
      <c r="AJ37" s="92">
        <f t="shared" si="6"/>
        <v>0</v>
      </c>
      <c r="AK37" s="92">
        <f t="shared" si="7"/>
        <v>0</v>
      </c>
      <c r="AL37" s="92">
        <f t="shared" si="8"/>
        <v>0</v>
      </c>
      <c r="AM37" s="92">
        <f t="shared" si="9"/>
        <v>0</v>
      </c>
      <c r="AN37" s="92">
        <f t="shared" si="10"/>
        <v>0</v>
      </c>
      <c r="AO37" s="92">
        <f t="shared" si="11"/>
        <v>0</v>
      </c>
      <c r="AP37" s="91"/>
      <c r="AT37" s="97"/>
      <c r="AU37" s="99" t="e">
        <f>VLOOKUP($I37,種目一覧!$C$3:$AB$60,1,FALSE)</f>
        <v>#N/A</v>
      </c>
      <c r="AV37" s="99" t="e">
        <f>VLOOKUP($I37,種目一覧!$C$3:$AB$60,2,FALSE)</f>
        <v>#N/A</v>
      </c>
      <c r="AW37" s="99" t="e">
        <f>VLOOKUP($I37,種目一覧!$C$3:$AB$60,3,FALSE)</f>
        <v>#N/A</v>
      </c>
      <c r="AX37" s="99" t="e">
        <f>VLOOKUP($I37,種目一覧!$C$3:$AB$60,4,FALSE)</f>
        <v>#N/A</v>
      </c>
      <c r="AY37" s="99" t="e">
        <f>IF(VLOOKUP($I37,種目一覧!$C$3:$AB$60,5,FALSE)="○",1,-1)*J37</f>
        <v>#N/A</v>
      </c>
      <c r="AZ37" s="99" t="e">
        <f>IF(VLOOKUP($I37,種目一覧!$C$3:$AB$60,6,FALSE)="○",1,-1)*K37</f>
        <v>#N/A</v>
      </c>
      <c r="BA37" s="99" t="e">
        <f>IF(VLOOKUP($I37,種目一覧!$C$3:$AB$60,7,FALSE)="○",1,-1)*L37</f>
        <v>#N/A</v>
      </c>
      <c r="BB37" s="99" t="e">
        <f>IF(VLOOKUP($I37,種目一覧!$C$3:$AB$60,8,FALSE)="○",1,-1)*M37</f>
        <v>#N/A</v>
      </c>
      <c r="BC37" s="99" t="e">
        <f>IF(VLOOKUP($I37,種目一覧!$C$3:$AB$60,9,FALSE)="○",1,-1)*N37</f>
        <v>#N/A</v>
      </c>
      <c r="BD37" s="99" t="e">
        <f>IF(VLOOKUP($I37,種目一覧!$C$3:$AB$60,10,FALSE)="○",1,-1)*O37</f>
        <v>#N/A</v>
      </c>
      <c r="BE37" s="99" t="e">
        <f>IF(VLOOKUP($I37,種目一覧!$C$3:$AB$60,11,FALSE)="○",1,-1)*P37</f>
        <v>#N/A</v>
      </c>
      <c r="BF37" s="99" t="e">
        <f>IF(VLOOKUP($I37,種目一覧!$C$3:$AB$60,12,FALSE)="○",1,-1)*Q37</f>
        <v>#N/A</v>
      </c>
      <c r="BG37" s="99" t="e">
        <f>IF(VLOOKUP($I37,種目一覧!$C$3:$AB$60,13,FALSE)="○",1,-1)*R37</f>
        <v>#N/A</v>
      </c>
      <c r="BH37" s="99" t="e">
        <f>IF(VLOOKUP($I37,種目一覧!$C$3:$AB$60,14,FALSE)="○",1,-1)*S37</f>
        <v>#N/A</v>
      </c>
      <c r="BI37" s="99" t="e">
        <f>IF(VLOOKUP($I37,種目一覧!$C$3:$AB$60,15,FALSE)="○",1,-1)*T37</f>
        <v>#N/A</v>
      </c>
      <c r="BJ37" s="99" t="e">
        <f>IF(VLOOKUP($I37,種目一覧!$C$3:$AB$60,16,FALSE)="○",1,-1)*U37</f>
        <v>#N/A</v>
      </c>
      <c r="BK37" s="99" t="e">
        <f>IF(VLOOKUP($I37,種目一覧!$C$3:$AB$60,17,FALSE)="○",1,-1)*V37</f>
        <v>#N/A</v>
      </c>
      <c r="BL37" s="99" t="e">
        <f>IF(VLOOKUP($I37,種目一覧!$C$3:$AB$60,18,FALSE)="○",1,-1)*W37</f>
        <v>#N/A</v>
      </c>
      <c r="BM37" s="99" t="e">
        <f>IF(VLOOKUP($I37,種目一覧!$C$3:$AB$60,19,FALSE)="○",1,-1)*X37</f>
        <v>#N/A</v>
      </c>
      <c r="BN37" s="99" t="e">
        <f>IF(VLOOKUP($I37,種目一覧!$C$3:$AB$60,20,FALSE)="○",1,-1)*Y37</f>
        <v>#N/A</v>
      </c>
      <c r="BO37" s="99" t="e">
        <f>IF(VLOOKUP($I37,種目一覧!$C$3:$AB$60,21,FALSE)="○",1,-1)*Z37</f>
        <v>#N/A</v>
      </c>
      <c r="BP37" s="99" t="e">
        <f>IF(VLOOKUP($I37,種目一覧!$C$3:$AB$60,22,FALSE)="○",1,-1)*AA37</f>
        <v>#N/A</v>
      </c>
      <c r="BQ37" s="99" t="e">
        <f>IF(VLOOKUP($I37,種目一覧!$C$3:$AB$60,23,FALSE)="○",1,-1)*AB37</f>
        <v>#N/A</v>
      </c>
      <c r="BR37" s="99" t="e">
        <f>IF(VLOOKUP($I37,種目一覧!$C$3:$AB$60,24,FALSE)="○",1,-1)*AC37</f>
        <v>#N/A</v>
      </c>
      <c r="BS37" s="99" t="e">
        <f>IF(VLOOKUP($I37,種目一覧!$C$3:$AB$60,25,FALSE)="○",1,-1)*AD37</f>
        <v>#N/A</v>
      </c>
      <c r="BT37" s="99" t="e">
        <f>IF(VLOOKUP($I37,種目一覧!$C$3:$AB$60,26,FALSE)="○",1,-1)*AE37</f>
        <v>#N/A</v>
      </c>
      <c r="BU37" s="28" t="e">
        <f t="shared" si="12"/>
        <v>#N/A</v>
      </c>
    </row>
    <row r="38" spans="1:73" ht="24.9" customHeight="1">
      <c r="A38" s="37">
        <v>22</v>
      </c>
      <c r="B38" s="56"/>
      <c r="C38" s="56"/>
      <c r="D38" s="57"/>
      <c r="E38" s="53">
        <f t="shared" si="2"/>
        <v>125</v>
      </c>
      <c r="F38" s="58"/>
      <c r="G38" s="58"/>
      <c r="H38" s="58"/>
      <c r="I38" s="67">
        <f>_xlfn.XLOOKUP(F38,種目一覧!B:B,種目一覧!C:C)</f>
        <v>0</v>
      </c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7"/>
      <c r="Y38" s="70"/>
      <c r="Z38" s="77"/>
      <c r="AA38" s="70"/>
      <c r="AB38" s="88"/>
      <c r="AC38" s="88"/>
      <c r="AD38" s="88"/>
      <c r="AE38" s="89"/>
      <c r="AF38" s="85" t="str">
        <f t="shared" si="0"/>
        <v/>
      </c>
      <c r="AG38" s="92">
        <f t="shared" si="3"/>
        <v>0</v>
      </c>
      <c r="AH38" s="92">
        <f t="shared" si="4"/>
        <v>0</v>
      </c>
      <c r="AI38" s="92">
        <f t="shared" si="5"/>
        <v>0</v>
      </c>
      <c r="AJ38" s="92">
        <f t="shared" si="6"/>
        <v>0</v>
      </c>
      <c r="AK38" s="92">
        <f t="shared" si="7"/>
        <v>0</v>
      </c>
      <c r="AL38" s="92">
        <f t="shared" si="8"/>
        <v>0</v>
      </c>
      <c r="AM38" s="92">
        <f t="shared" si="9"/>
        <v>0</v>
      </c>
      <c r="AN38" s="92">
        <f t="shared" si="10"/>
        <v>0</v>
      </c>
      <c r="AO38" s="92">
        <f t="shared" si="11"/>
        <v>0</v>
      </c>
      <c r="AP38" s="91"/>
      <c r="AT38" s="97"/>
      <c r="AU38" s="99" t="e">
        <f>VLOOKUP($I38,種目一覧!$C$3:$AB$60,1,FALSE)</f>
        <v>#N/A</v>
      </c>
      <c r="AV38" s="99" t="e">
        <f>VLOOKUP($I38,種目一覧!$C$3:$AB$60,2,FALSE)</f>
        <v>#N/A</v>
      </c>
      <c r="AW38" s="99" t="e">
        <f>VLOOKUP($I38,種目一覧!$C$3:$AB$60,3,FALSE)</f>
        <v>#N/A</v>
      </c>
      <c r="AX38" s="99" t="e">
        <f>VLOOKUP($I38,種目一覧!$C$3:$AB$60,4,FALSE)</f>
        <v>#N/A</v>
      </c>
      <c r="AY38" s="99" t="e">
        <f>IF(VLOOKUP($I38,種目一覧!$C$3:$AB$60,5,FALSE)="○",1,-1)*J38</f>
        <v>#N/A</v>
      </c>
      <c r="AZ38" s="99" t="e">
        <f>IF(VLOOKUP($I38,種目一覧!$C$3:$AB$60,6,FALSE)="○",1,-1)*K38</f>
        <v>#N/A</v>
      </c>
      <c r="BA38" s="99" t="e">
        <f>IF(VLOOKUP($I38,種目一覧!$C$3:$AB$60,7,FALSE)="○",1,-1)*L38</f>
        <v>#N/A</v>
      </c>
      <c r="BB38" s="99" t="e">
        <f>IF(VLOOKUP($I38,種目一覧!$C$3:$AB$60,8,FALSE)="○",1,-1)*M38</f>
        <v>#N/A</v>
      </c>
      <c r="BC38" s="99" t="e">
        <f>IF(VLOOKUP($I38,種目一覧!$C$3:$AB$60,9,FALSE)="○",1,-1)*N38</f>
        <v>#N/A</v>
      </c>
      <c r="BD38" s="99" t="e">
        <f>IF(VLOOKUP($I38,種目一覧!$C$3:$AB$60,10,FALSE)="○",1,-1)*O38</f>
        <v>#N/A</v>
      </c>
      <c r="BE38" s="99" t="e">
        <f>IF(VLOOKUP($I38,種目一覧!$C$3:$AB$60,11,FALSE)="○",1,-1)*P38</f>
        <v>#N/A</v>
      </c>
      <c r="BF38" s="99" t="e">
        <f>IF(VLOOKUP($I38,種目一覧!$C$3:$AB$60,12,FALSE)="○",1,-1)*Q38</f>
        <v>#N/A</v>
      </c>
      <c r="BG38" s="99" t="e">
        <f>IF(VLOOKUP($I38,種目一覧!$C$3:$AB$60,13,FALSE)="○",1,-1)*R38</f>
        <v>#N/A</v>
      </c>
      <c r="BH38" s="99" t="e">
        <f>IF(VLOOKUP($I38,種目一覧!$C$3:$AB$60,14,FALSE)="○",1,-1)*S38</f>
        <v>#N/A</v>
      </c>
      <c r="BI38" s="99" t="e">
        <f>IF(VLOOKUP($I38,種目一覧!$C$3:$AB$60,15,FALSE)="○",1,-1)*T38</f>
        <v>#N/A</v>
      </c>
      <c r="BJ38" s="99" t="e">
        <f>IF(VLOOKUP($I38,種目一覧!$C$3:$AB$60,16,FALSE)="○",1,-1)*U38</f>
        <v>#N/A</v>
      </c>
      <c r="BK38" s="99" t="e">
        <f>IF(VLOOKUP($I38,種目一覧!$C$3:$AB$60,17,FALSE)="○",1,-1)*V38</f>
        <v>#N/A</v>
      </c>
      <c r="BL38" s="99" t="e">
        <f>IF(VLOOKUP($I38,種目一覧!$C$3:$AB$60,18,FALSE)="○",1,-1)*W38</f>
        <v>#N/A</v>
      </c>
      <c r="BM38" s="99" t="e">
        <f>IF(VLOOKUP($I38,種目一覧!$C$3:$AB$60,19,FALSE)="○",1,-1)*X38</f>
        <v>#N/A</v>
      </c>
      <c r="BN38" s="99" t="e">
        <f>IF(VLOOKUP($I38,種目一覧!$C$3:$AB$60,20,FALSE)="○",1,-1)*Y38</f>
        <v>#N/A</v>
      </c>
      <c r="BO38" s="99" t="e">
        <f>IF(VLOOKUP($I38,種目一覧!$C$3:$AB$60,21,FALSE)="○",1,-1)*Z38</f>
        <v>#N/A</v>
      </c>
      <c r="BP38" s="99" t="e">
        <f>IF(VLOOKUP($I38,種目一覧!$C$3:$AB$60,22,FALSE)="○",1,-1)*AA38</f>
        <v>#N/A</v>
      </c>
      <c r="BQ38" s="99" t="e">
        <f>IF(VLOOKUP($I38,種目一覧!$C$3:$AB$60,23,FALSE)="○",1,-1)*AB38</f>
        <v>#N/A</v>
      </c>
      <c r="BR38" s="99" t="e">
        <f>IF(VLOOKUP($I38,種目一覧!$C$3:$AB$60,24,FALSE)="○",1,-1)*AC38</f>
        <v>#N/A</v>
      </c>
      <c r="BS38" s="99" t="e">
        <f>IF(VLOOKUP($I38,種目一覧!$C$3:$AB$60,25,FALSE)="○",1,-1)*AD38</f>
        <v>#N/A</v>
      </c>
      <c r="BT38" s="99" t="e">
        <f>IF(VLOOKUP($I38,種目一覧!$C$3:$AB$60,26,FALSE)="○",1,-1)*AE38</f>
        <v>#N/A</v>
      </c>
      <c r="BU38" s="28" t="e">
        <f t="shared" si="12"/>
        <v>#N/A</v>
      </c>
    </row>
    <row r="39" spans="1:73" ht="24.9" customHeight="1">
      <c r="A39" s="37">
        <v>23</v>
      </c>
      <c r="B39" s="56"/>
      <c r="C39" s="56"/>
      <c r="D39" s="57"/>
      <c r="E39" s="53">
        <f t="shared" si="2"/>
        <v>125</v>
      </c>
      <c r="F39" s="58"/>
      <c r="G39" s="58"/>
      <c r="H39" s="58"/>
      <c r="I39" s="67">
        <f>_xlfn.XLOOKUP(F39,種目一覧!B:B,種目一覧!C:C)</f>
        <v>0</v>
      </c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7"/>
      <c r="Y39" s="70"/>
      <c r="Z39" s="77"/>
      <c r="AA39" s="70"/>
      <c r="AB39" s="88"/>
      <c r="AC39" s="88"/>
      <c r="AD39" s="88"/>
      <c r="AE39" s="89"/>
      <c r="AF39" s="85" t="str">
        <f t="shared" si="0"/>
        <v/>
      </c>
      <c r="AG39" s="92">
        <f t="shared" si="3"/>
        <v>0</v>
      </c>
      <c r="AH39" s="92">
        <f t="shared" si="4"/>
        <v>0</v>
      </c>
      <c r="AI39" s="92">
        <f t="shared" si="5"/>
        <v>0</v>
      </c>
      <c r="AJ39" s="92">
        <f t="shared" si="6"/>
        <v>0</v>
      </c>
      <c r="AK39" s="92">
        <f t="shared" si="7"/>
        <v>0</v>
      </c>
      <c r="AL39" s="92">
        <f t="shared" si="8"/>
        <v>0</v>
      </c>
      <c r="AM39" s="92">
        <f t="shared" si="9"/>
        <v>0</v>
      </c>
      <c r="AN39" s="92">
        <f t="shared" si="10"/>
        <v>0</v>
      </c>
      <c r="AO39" s="92">
        <f t="shared" si="11"/>
        <v>0</v>
      </c>
      <c r="AP39" s="91"/>
      <c r="AT39" s="97"/>
      <c r="AU39" s="99" t="e">
        <f>VLOOKUP($I39,種目一覧!$C$3:$AB$60,1,FALSE)</f>
        <v>#N/A</v>
      </c>
      <c r="AV39" s="99" t="e">
        <f>VLOOKUP($I39,種目一覧!$C$3:$AB$60,2,FALSE)</f>
        <v>#N/A</v>
      </c>
      <c r="AW39" s="99" t="e">
        <f>VLOOKUP($I39,種目一覧!$C$3:$AB$60,3,FALSE)</f>
        <v>#N/A</v>
      </c>
      <c r="AX39" s="99" t="e">
        <f>VLOOKUP($I39,種目一覧!$C$3:$AB$60,4,FALSE)</f>
        <v>#N/A</v>
      </c>
      <c r="AY39" s="99" t="e">
        <f>IF(VLOOKUP($I39,種目一覧!$C$3:$AB$60,5,FALSE)="○",1,-1)*J39</f>
        <v>#N/A</v>
      </c>
      <c r="AZ39" s="99" t="e">
        <f>IF(VLOOKUP($I39,種目一覧!$C$3:$AB$60,6,FALSE)="○",1,-1)*K39</f>
        <v>#N/A</v>
      </c>
      <c r="BA39" s="99" t="e">
        <f>IF(VLOOKUP($I39,種目一覧!$C$3:$AB$60,7,FALSE)="○",1,-1)*L39</f>
        <v>#N/A</v>
      </c>
      <c r="BB39" s="99" t="e">
        <f>IF(VLOOKUP($I39,種目一覧!$C$3:$AB$60,8,FALSE)="○",1,-1)*M39</f>
        <v>#N/A</v>
      </c>
      <c r="BC39" s="99" t="e">
        <f>IF(VLOOKUP($I39,種目一覧!$C$3:$AB$60,9,FALSE)="○",1,-1)*N39</f>
        <v>#N/A</v>
      </c>
      <c r="BD39" s="99" t="e">
        <f>IF(VLOOKUP($I39,種目一覧!$C$3:$AB$60,10,FALSE)="○",1,-1)*O39</f>
        <v>#N/A</v>
      </c>
      <c r="BE39" s="99" t="e">
        <f>IF(VLOOKUP($I39,種目一覧!$C$3:$AB$60,11,FALSE)="○",1,-1)*P39</f>
        <v>#N/A</v>
      </c>
      <c r="BF39" s="99" t="e">
        <f>IF(VLOOKUP($I39,種目一覧!$C$3:$AB$60,12,FALSE)="○",1,-1)*Q39</f>
        <v>#N/A</v>
      </c>
      <c r="BG39" s="99" t="e">
        <f>IF(VLOOKUP($I39,種目一覧!$C$3:$AB$60,13,FALSE)="○",1,-1)*R39</f>
        <v>#N/A</v>
      </c>
      <c r="BH39" s="99" t="e">
        <f>IF(VLOOKUP($I39,種目一覧!$C$3:$AB$60,14,FALSE)="○",1,-1)*S39</f>
        <v>#N/A</v>
      </c>
      <c r="BI39" s="99" t="e">
        <f>IF(VLOOKUP($I39,種目一覧!$C$3:$AB$60,15,FALSE)="○",1,-1)*T39</f>
        <v>#N/A</v>
      </c>
      <c r="BJ39" s="99" t="e">
        <f>IF(VLOOKUP($I39,種目一覧!$C$3:$AB$60,16,FALSE)="○",1,-1)*U39</f>
        <v>#N/A</v>
      </c>
      <c r="BK39" s="99" t="e">
        <f>IF(VLOOKUP($I39,種目一覧!$C$3:$AB$60,17,FALSE)="○",1,-1)*V39</f>
        <v>#N/A</v>
      </c>
      <c r="BL39" s="99" t="e">
        <f>IF(VLOOKUP($I39,種目一覧!$C$3:$AB$60,18,FALSE)="○",1,-1)*W39</f>
        <v>#N/A</v>
      </c>
      <c r="BM39" s="99" t="e">
        <f>IF(VLOOKUP($I39,種目一覧!$C$3:$AB$60,19,FALSE)="○",1,-1)*X39</f>
        <v>#N/A</v>
      </c>
      <c r="BN39" s="99" t="e">
        <f>IF(VLOOKUP($I39,種目一覧!$C$3:$AB$60,20,FALSE)="○",1,-1)*Y39</f>
        <v>#N/A</v>
      </c>
      <c r="BO39" s="99" t="e">
        <f>IF(VLOOKUP($I39,種目一覧!$C$3:$AB$60,21,FALSE)="○",1,-1)*Z39</f>
        <v>#N/A</v>
      </c>
      <c r="BP39" s="99" t="e">
        <f>IF(VLOOKUP($I39,種目一覧!$C$3:$AB$60,22,FALSE)="○",1,-1)*AA39</f>
        <v>#N/A</v>
      </c>
      <c r="BQ39" s="99" t="e">
        <f>IF(VLOOKUP($I39,種目一覧!$C$3:$AB$60,23,FALSE)="○",1,-1)*AB39</f>
        <v>#N/A</v>
      </c>
      <c r="BR39" s="99" t="e">
        <f>IF(VLOOKUP($I39,種目一覧!$C$3:$AB$60,24,FALSE)="○",1,-1)*AC39</f>
        <v>#N/A</v>
      </c>
      <c r="BS39" s="99" t="e">
        <f>IF(VLOOKUP($I39,種目一覧!$C$3:$AB$60,25,FALSE)="○",1,-1)*AD39</f>
        <v>#N/A</v>
      </c>
      <c r="BT39" s="99" t="e">
        <f>IF(VLOOKUP($I39,種目一覧!$C$3:$AB$60,26,FALSE)="○",1,-1)*AE39</f>
        <v>#N/A</v>
      </c>
      <c r="BU39" s="28" t="e">
        <f t="shared" si="12"/>
        <v>#N/A</v>
      </c>
    </row>
    <row r="40" spans="1:73" ht="24.9" customHeight="1">
      <c r="A40" s="37">
        <v>24</v>
      </c>
      <c r="B40" s="56"/>
      <c r="C40" s="56"/>
      <c r="D40" s="57"/>
      <c r="E40" s="53">
        <f t="shared" si="2"/>
        <v>125</v>
      </c>
      <c r="F40" s="58"/>
      <c r="G40" s="58"/>
      <c r="H40" s="58"/>
      <c r="I40" s="67">
        <f>_xlfn.XLOOKUP(F40,種目一覧!B:B,種目一覧!C:C)</f>
        <v>0</v>
      </c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7"/>
      <c r="Y40" s="70"/>
      <c r="Z40" s="77"/>
      <c r="AA40" s="70"/>
      <c r="AB40" s="88"/>
      <c r="AC40" s="88"/>
      <c r="AD40" s="88"/>
      <c r="AE40" s="89"/>
      <c r="AF40" s="85" t="str">
        <f t="shared" si="0"/>
        <v/>
      </c>
      <c r="AG40" s="92">
        <f t="shared" si="3"/>
        <v>0</v>
      </c>
      <c r="AH40" s="92">
        <f t="shared" si="4"/>
        <v>0</v>
      </c>
      <c r="AI40" s="92">
        <f t="shared" si="5"/>
        <v>0</v>
      </c>
      <c r="AJ40" s="92">
        <f t="shared" si="6"/>
        <v>0</v>
      </c>
      <c r="AK40" s="92">
        <f t="shared" si="7"/>
        <v>0</v>
      </c>
      <c r="AL40" s="92">
        <f t="shared" si="8"/>
        <v>0</v>
      </c>
      <c r="AM40" s="92">
        <f t="shared" si="9"/>
        <v>0</v>
      </c>
      <c r="AN40" s="92">
        <f t="shared" si="10"/>
        <v>0</v>
      </c>
      <c r="AO40" s="92">
        <f t="shared" si="11"/>
        <v>0</v>
      </c>
      <c r="AP40" s="91"/>
      <c r="AT40" s="97"/>
      <c r="AU40" s="99" t="e">
        <f>VLOOKUP($I40,種目一覧!$C$3:$AB$60,1,FALSE)</f>
        <v>#N/A</v>
      </c>
      <c r="AV40" s="99" t="e">
        <f>VLOOKUP($I40,種目一覧!$C$3:$AB$60,2,FALSE)</f>
        <v>#N/A</v>
      </c>
      <c r="AW40" s="99" t="e">
        <f>VLOOKUP($I40,種目一覧!$C$3:$AB$60,3,FALSE)</f>
        <v>#N/A</v>
      </c>
      <c r="AX40" s="99" t="e">
        <f>VLOOKUP($I40,種目一覧!$C$3:$AB$60,4,FALSE)</f>
        <v>#N/A</v>
      </c>
      <c r="AY40" s="99" t="e">
        <f>IF(VLOOKUP($I40,種目一覧!$C$3:$AB$60,5,FALSE)="○",1,-1)*J40</f>
        <v>#N/A</v>
      </c>
      <c r="AZ40" s="99" t="e">
        <f>IF(VLOOKUP($I40,種目一覧!$C$3:$AB$60,6,FALSE)="○",1,-1)*K40</f>
        <v>#N/A</v>
      </c>
      <c r="BA40" s="99" t="e">
        <f>IF(VLOOKUP($I40,種目一覧!$C$3:$AB$60,7,FALSE)="○",1,-1)*L40</f>
        <v>#N/A</v>
      </c>
      <c r="BB40" s="99" t="e">
        <f>IF(VLOOKUP($I40,種目一覧!$C$3:$AB$60,8,FALSE)="○",1,-1)*M40</f>
        <v>#N/A</v>
      </c>
      <c r="BC40" s="99" t="e">
        <f>IF(VLOOKUP($I40,種目一覧!$C$3:$AB$60,9,FALSE)="○",1,-1)*N40</f>
        <v>#N/A</v>
      </c>
      <c r="BD40" s="99" t="e">
        <f>IF(VLOOKUP($I40,種目一覧!$C$3:$AB$60,10,FALSE)="○",1,-1)*O40</f>
        <v>#N/A</v>
      </c>
      <c r="BE40" s="99" t="e">
        <f>IF(VLOOKUP($I40,種目一覧!$C$3:$AB$60,11,FALSE)="○",1,-1)*P40</f>
        <v>#N/A</v>
      </c>
      <c r="BF40" s="99" t="e">
        <f>IF(VLOOKUP($I40,種目一覧!$C$3:$AB$60,12,FALSE)="○",1,-1)*Q40</f>
        <v>#N/A</v>
      </c>
      <c r="BG40" s="99" t="e">
        <f>IF(VLOOKUP($I40,種目一覧!$C$3:$AB$60,13,FALSE)="○",1,-1)*R40</f>
        <v>#N/A</v>
      </c>
      <c r="BH40" s="99" t="e">
        <f>IF(VLOOKUP($I40,種目一覧!$C$3:$AB$60,14,FALSE)="○",1,-1)*S40</f>
        <v>#N/A</v>
      </c>
      <c r="BI40" s="99" t="e">
        <f>IF(VLOOKUP($I40,種目一覧!$C$3:$AB$60,15,FALSE)="○",1,-1)*T40</f>
        <v>#N/A</v>
      </c>
      <c r="BJ40" s="99" t="e">
        <f>IF(VLOOKUP($I40,種目一覧!$C$3:$AB$60,16,FALSE)="○",1,-1)*U40</f>
        <v>#N/A</v>
      </c>
      <c r="BK40" s="99" t="e">
        <f>IF(VLOOKUP($I40,種目一覧!$C$3:$AB$60,17,FALSE)="○",1,-1)*V40</f>
        <v>#N/A</v>
      </c>
      <c r="BL40" s="99" t="e">
        <f>IF(VLOOKUP($I40,種目一覧!$C$3:$AB$60,18,FALSE)="○",1,-1)*W40</f>
        <v>#N/A</v>
      </c>
      <c r="BM40" s="99" t="e">
        <f>IF(VLOOKUP($I40,種目一覧!$C$3:$AB$60,19,FALSE)="○",1,-1)*X40</f>
        <v>#N/A</v>
      </c>
      <c r="BN40" s="99" t="e">
        <f>IF(VLOOKUP($I40,種目一覧!$C$3:$AB$60,20,FALSE)="○",1,-1)*Y40</f>
        <v>#N/A</v>
      </c>
      <c r="BO40" s="99" t="e">
        <f>IF(VLOOKUP($I40,種目一覧!$C$3:$AB$60,21,FALSE)="○",1,-1)*Z40</f>
        <v>#N/A</v>
      </c>
      <c r="BP40" s="99" t="e">
        <f>IF(VLOOKUP($I40,種目一覧!$C$3:$AB$60,22,FALSE)="○",1,-1)*AA40</f>
        <v>#N/A</v>
      </c>
      <c r="BQ40" s="99" t="e">
        <f>IF(VLOOKUP($I40,種目一覧!$C$3:$AB$60,23,FALSE)="○",1,-1)*AB40</f>
        <v>#N/A</v>
      </c>
      <c r="BR40" s="99" t="e">
        <f>IF(VLOOKUP($I40,種目一覧!$C$3:$AB$60,24,FALSE)="○",1,-1)*AC40</f>
        <v>#N/A</v>
      </c>
      <c r="BS40" s="99" t="e">
        <f>IF(VLOOKUP($I40,種目一覧!$C$3:$AB$60,25,FALSE)="○",1,-1)*AD40</f>
        <v>#N/A</v>
      </c>
      <c r="BT40" s="99" t="e">
        <f>IF(VLOOKUP($I40,種目一覧!$C$3:$AB$60,26,FALSE)="○",1,-1)*AE40</f>
        <v>#N/A</v>
      </c>
      <c r="BU40" s="28" t="e">
        <f t="shared" si="12"/>
        <v>#N/A</v>
      </c>
    </row>
    <row r="41" spans="1:73" ht="24.9" customHeight="1">
      <c r="A41" s="37">
        <v>25</v>
      </c>
      <c r="B41" s="56"/>
      <c r="C41" s="56"/>
      <c r="D41" s="57"/>
      <c r="E41" s="53">
        <f t="shared" si="2"/>
        <v>125</v>
      </c>
      <c r="F41" s="58"/>
      <c r="G41" s="58"/>
      <c r="H41" s="58"/>
      <c r="I41" s="67">
        <f>_xlfn.XLOOKUP(F41,種目一覧!B:B,種目一覧!C:C)</f>
        <v>0</v>
      </c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7"/>
      <c r="Y41" s="70"/>
      <c r="Z41" s="77"/>
      <c r="AA41" s="70"/>
      <c r="AB41" s="88"/>
      <c r="AC41" s="88"/>
      <c r="AD41" s="88"/>
      <c r="AE41" s="89"/>
      <c r="AF41" s="85" t="str">
        <f t="shared" si="0"/>
        <v/>
      </c>
      <c r="AG41" s="92">
        <f t="shared" si="3"/>
        <v>0</v>
      </c>
      <c r="AH41" s="92">
        <f t="shared" si="4"/>
        <v>0</v>
      </c>
      <c r="AI41" s="92">
        <f t="shared" si="5"/>
        <v>0</v>
      </c>
      <c r="AJ41" s="92">
        <f t="shared" si="6"/>
        <v>0</v>
      </c>
      <c r="AK41" s="92">
        <f t="shared" si="7"/>
        <v>0</v>
      </c>
      <c r="AL41" s="92">
        <f t="shared" si="8"/>
        <v>0</v>
      </c>
      <c r="AM41" s="92">
        <f t="shared" si="9"/>
        <v>0</v>
      </c>
      <c r="AN41" s="92">
        <f t="shared" si="10"/>
        <v>0</v>
      </c>
      <c r="AO41" s="92">
        <f t="shared" si="11"/>
        <v>0</v>
      </c>
      <c r="AP41" s="91"/>
      <c r="AT41" s="97"/>
      <c r="AU41" s="99" t="e">
        <f>VLOOKUP($I41,種目一覧!$C$3:$AB$60,1,FALSE)</f>
        <v>#N/A</v>
      </c>
      <c r="AV41" s="99" t="e">
        <f>VLOOKUP($I41,種目一覧!$C$3:$AB$60,2,FALSE)</f>
        <v>#N/A</v>
      </c>
      <c r="AW41" s="99" t="e">
        <f>VLOOKUP($I41,種目一覧!$C$3:$AB$60,3,FALSE)</f>
        <v>#N/A</v>
      </c>
      <c r="AX41" s="99" t="e">
        <f>VLOOKUP($I41,種目一覧!$C$3:$AB$60,4,FALSE)</f>
        <v>#N/A</v>
      </c>
      <c r="AY41" s="99" t="e">
        <f>IF(VLOOKUP($I41,種目一覧!$C$3:$AB$60,5,FALSE)="○",1,-1)*J41</f>
        <v>#N/A</v>
      </c>
      <c r="AZ41" s="99" t="e">
        <f>IF(VLOOKUP($I41,種目一覧!$C$3:$AB$60,6,FALSE)="○",1,-1)*K41</f>
        <v>#N/A</v>
      </c>
      <c r="BA41" s="99" t="e">
        <f>IF(VLOOKUP($I41,種目一覧!$C$3:$AB$60,7,FALSE)="○",1,-1)*L41</f>
        <v>#N/A</v>
      </c>
      <c r="BB41" s="99" t="e">
        <f>IF(VLOOKUP($I41,種目一覧!$C$3:$AB$60,8,FALSE)="○",1,-1)*M41</f>
        <v>#N/A</v>
      </c>
      <c r="BC41" s="99" t="e">
        <f>IF(VLOOKUP($I41,種目一覧!$C$3:$AB$60,9,FALSE)="○",1,-1)*N41</f>
        <v>#N/A</v>
      </c>
      <c r="BD41" s="99" t="e">
        <f>IF(VLOOKUP($I41,種目一覧!$C$3:$AB$60,10,FALSE)="○",1,-1)*O41</f>
        <v>#N/A</v>
      </c>
      <c r="BE41" s="99" t="e">
        <f>IF(VLOOKUP($I41,種目一覧!$C$3:$AB$60,11,FALSE)="○",1,-1)*P41</f>
        <v>#N/A</v>
      </c>
      <c r="BF41" s="99" t="e">
        <f>IF(VLOOKUP($I41,種目一覧!$C$3:$AB$60,12,FALSE)="○",1,-1)*Q41</f>
        <v>#N/A</v>
      </c>
      <c r="BG41" s="99" t="e">
        <f>IF(VLOOKUP($I41,種目一覧!$C$3:$AB$60,13,FALSE)="○",1,-1)*R41</f>
        <v>#N/A</v>
      </c>
      <c r="BH41" s="99" t="e">
        <f>IF(VLOOKUP($I41,種目一覧!$C$3:$AB$60,14,FALSE)="○",1,-1)*S41</f>
        <v>#N/A</v>
      </c>
      <c r="BI41" s="99" t="e">
        <f>IF(VLOOKUP($I41,種目一覧!$C$3:$AB$60,15,FALSE)="○",1,-1)*T41</f>
        <v>#N/A</v>
      </c>
      <c r="BJ41" s="99" t="e">
        <f>IF(VLOOKUP($I41,種目一覧!$C$3:$AB$60,16,FALSE)="○",1,-1)*U41</f>
        <v>#N/A</v>
      </c>
      <c r="BK41" s="99" t="e">
        <f>IF(VLOOKUP($I41,種目一覧!$C$3:$AB$60,17,FALSE)="○",1,-1)*V41</f>
        <v>#N/A</v>
      </c>
      <c r="BL41" s="99" t="e">
        <f>IF(VLOOKUP($I41,種目一覧!$C$3:$AB$60,18,FALSE)="○",1,-1)*W41</f>
        <v>#N/A</v>
      </c>
      <c r="BM41" s="99" t="e">
        <f>IF(VLOOKUP($I41,種目一覧!$C$3:$AB$60,19,FALSE)="○",1,-1)*X41</f>
        <v>#N/A</v>
      </c>
      <c r="BN41" s="99" t="e">
        <f>IF(VLOOKUP($I41,種目一覧!$C$3:$AB$60,20,FALSE)="○",1,-1)*Y41</f>
        <v>#N/A</v>
      </c>
      <c r="BO41" s="99" t="e">
        <f>IF(VLOOKUP($I41,種目一覧!$C$3:$AB$60,21,FALSE)="○",1,-1)*Z41</f>
        <v>#N/A</v>
      </c>
      <c r="BP41" s="99" t="e">
        <f>IF(VLOOKUP($I41,種目一覧!$C$3:$AB$60,22,FALSE)="○",1,-1)*AA41</f>
        <v>#N/A</v>
      </c>
      <c r="BQ41" s="99" t="e">
        <f>IF(VLOOKUP($I41,種目一覧!$C$3:$AB$60,23,FALSE)="○",1,-1)*AB41</f>
        <v>#N/A</v>
      </c>
      <c r="BR41" s="99" t="e">
        <f>IF(VLOOKUP($I41,種目一覧!$C$3:$AB$60,24,FALSE)="○",1,-1)*AC41</f>
        <v>#N/A</v>
      </c>
      <c r="BS41" s="99" t="e">
        <f>IF(VLOOKUP($I41,種目一覧!$C$3:$AB$60,25,FALSE)="○",1,-1)*AD41</f>
        <v>#N/A</v>
      </c>
      <c r="BT41" s="99" t="e">
        <f>IF(VLOOKUP($I41,種目一覧!$C$3:$AB$60,26,FALSE)="○",1,-1)*AE41</f>
        <v>#N/A</v>
      </c>
      <c r="BU41" s="28" t="e">
        <f t="shared" si="12"/>
        <v>#N/A</v>
      </c>
    </row>
    <row r="42" spans="1:73" ht="24.9" customHeight="1">
      <c r="A42" s="37">
        <v>26</v>
      </c>
      <c r="B42" s="56"/>
      <c r="C42" s="57"/>
      <c r="D42" s="57"/>
      <c r="E42" s="53">
        <f t="shared" si="2"/>
        <v>125</v>
      </c>
      <c r="F42" s="58"/>
      <c r="G42" s="58"/>
      <c r="H42" s="58"/>
      <c r="I42" s="67">
        <f>_xlfn.XLOOKUP(F42,種目一覧!B:B,種目一覧!C:C)</f>
        <v>0</v>
      </c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7"/>
      <c r="Y42" s="70"/>
      <c r="Z42" s="77"/>
      <c r="AA42" s="70"/>
      <c r="AB42" s="88"/>
      <c r="AC42" s="88"/>
      <c r="AD42" s="88"/>
      <c r="AE42" s="89"/>
      <c r="AF42" s="85" t="str">
        <f t="shared" si="0"/>
        <v/>
      </c>
      <c r="AG42" s="92">
        <f t="shared" si="3"/>
        <v>0</v>
      </c>
      <c r="AH42" s="92">
        <f t="shared" si="4"/>
        <v>0</v>
      </c>
      <c r="AI42" s="92">
        <f t="shared" si="5"/>
        <v>0</v>
      </c>
      <c r="AJ42" s="92">
        <f t="shared" si="6"/>
        <v>0</v>
      </c>
      <c r="AK42" s="92">
        <f t="shared" si="7"/>
        <v>0</v>
      </c>
      <c r="AL42" s="92">
        <f t="shared" si="8"/>
        <v>0</v>
      </c>
      <c r="AM42" s="92">
        <f t="shared" si="9"/>
        <v>0</v>
      </c>
      <c r="AN42" s="92">
        <f t="shared" si="10"/>
        <v>0</v>
      </c>
      <c r="AO42" s="92">
        <f t="shared" si="11"/>
        <v>0</v>
      </c>
      <c r="AP42" s="91"/>
      <c r="AT42" s="97"/>
      <c r="AU42" s="99" t="e">
        <f>VLOOKUP($I42,種目一覧!$C$3:$AB$60,1,FALSE)</f>
        <v>#N/A</v>
      </c>
      <c r="AV42" s="99" t="e">
        <f>VLOOKUP($I42,種目一覧!$C$3:$AB$60,2,FALSE)</f>
        <v>#N/A</v>
      </c>
      <c r="AW42" s="99" t="e">
        <f>VLOOKUP($I42,種目一覧!$C$3:$AB$60,3,FALSE)</f>
        <v>#N/A</v>
      </c>
      <c r="AX42" s="99" t="e">
        <f>VLOOKUP($I42,種目一覧!$C$3:$AB$60,4,FALSE)</f>
        <v>#N/A</v>
      </c>
      <c r="AY42" s="99" t="e">
        <f>IF(VLOOKUP($I42,種目一覧!$C$3:$AB$60,5,FALSE)="○",1,-1)*J42</f>
        <v>#N/A</v>
      </c>
      <c r="AZ42" s="99" t="e">
        <f>IF(VLOOKUP($I42,種目一覧!$C$3:$AB$60,6,FALSE)="○",1,-1)*K42</f>
        <v>#N/A</v>
      </c>
      <c r="BA42" s="99" t="e">
        <f>IF(VLOOKUP($I42,種目一覧!$C$3:$AB$60,7,FALSE)="○",1,-1)*L42</f>
        <v>#N/A</v>
      </c>
      <c r="BB42" s="99" t="e">
        <f>IF(VLOOKUP($I42,種目一覧!$C$3:$AB$60,8,FALSE)="○",1,-1)*M42</f>
        <v>#N/A</v>
      </c>
      <c r="BC42" s="99" t="e">
        <f>IF(VLOOKUP($I42,種目一覧!$C$3:$AB$60,9,FALSE)="○",1,-1)*N42</f>
        <v>#N/A</v>
      </c>
      <c r="BD42" s="99" t="e">
        <f>IF(VLOOKUP($I42,種目一覧!$C$3:$AB$60,10,FALSE)="○",1,-1)*O42</f>
        <v>#N/A</v>
      </c>
      <c r="BE42" s="99" t="e">
        <f>IF(VLOOKUP($I42,種目一覧!$C$3:$AB$60,11,FALSE)="○",1,-1)*P42</f>
        <v>#N/A</v>
      </c>
      <c r="BF42" s="99" t="e">
        <f>IF(VLOOKUP($I42,種目一覧!$C$3:$AB$60,12,FALSE)="○",1,-1)*Q42</f>
        <v>#N/A</v>
      </c>
      <c r="BG42" s="99" t="e">
        <f>IF(VLOOKUP($I42,種目一覧!$C$3:$AB$60,13,FALSE)="○",1,-1)*R42</f>
        <v>#N/A</v>
      </c>
      <c r="BH42" s="99" t="e">
        <f>IF(VLOOKUP($I42,種目一覧!$C$3:$AB$60,14,FALSE)="○",1,-1)*S42</f>
        <v>#N/A</v>
      </c>
      <c r="BI42" s="99" t="e">
        <f>IF(VLOOKUP($I42,種目一覧!$C$3:$AB$60,15,FALSE)="○",1,-1)*T42</f>
        <v>#N/A</v>
      </c>
      <c r="BJ42" s="99" t="e">
        <f>IF(VLOOKUP($I42,種目一覧!$C$3:$AB$60,16,FALSE)="○",1,-1)*U42</f>
        <v>#N/A</v>
      </c>
      <c r="BK42" s="99" t="e">
        <f>IF(VLOOKUP($I42,種目一覧!$C$3:$AB$60,17,FALSE)="○",1,-1)*V42</f>
        <v>#N/A</v>
      </c>
      <c r="BL42" s="99" t="e">
        <f>IF(VLOOKUP($I42,種目一覧!$C$3:$AB$60,18,FALSE)="○",1,-1)*W42</f>
        <v>#N/A</v>
      </c>
      <c r="BM42" s="99" t="e">
        <f>IF(VLOOKUP($I42,種目一覧!$C$3:$AB$60,19,FALSE)="○",1,-1)*X42</f>
        <v>#N/A</v>
      </c>
      <c r="BN42" s="99" t="e">
        <f>IF(VLOOKUP($I42,種目一覧!$C$3:$AB$60,20,FALSE)="○",1,-1)*Y42</f>
        <v>#N/A</v>
      </c>
      <c r="BO42" s="99" t="e">
        <f>IF(VLOOKUP($I42,種目一覧!$C$3:$AB$60,21,FALSE)="○",1,-1)*Z42</f>
        <v>#N/A</v>
      </c>
      <c r="BP42" s="99" t="e">
        <f>IF(VLOOKUP($I42,種目一覧!$C$3:$AB$60,22,FALSE)="○",1,-1)*AA42</f>
        <v>#N/A</v>
      </c>
      <c r="BQ42" s="99" t="e">
        <f>IF(VLOOKUP($I42,種目一覧!$C$3:$AB$60,23,FALSE)="○",1,-1)*AB42</f>
        <v>#N/A</v>
      </c>
      <c r="BR42" s="99" t="e">
        <f>IF(VLOOKUP($I42,種目一覧!$C$3:$AB$60,24,FALSE)="○",1,-1)*AC42</f>
        <v>#N/A</v>
      </c>
      <c r="BS42" s="99" t="e">
        <f>IF(VLOOKUP($I42,種目一覧!$C$3:$AB$60,25,FALSE)="○",1,-1)*AD42</f>
        <v>#N/A</v>
      </c>
      <c r="BT42" s="99" t="e">
        <f>IF(VLOOKUP($I42,種目一覧!$C$3:$AB$60,26,FALSE)="○",1,-1)*AE42</f>
        <v>#N/A</v>
      </c>
      <c r="BU42" s="28" t="e">
        <f t="shared" si="12"/>
        <v>#N/A</v>
      </c>
    </row>
    <row r="43" spans="1:73" ht="24.9" customHeight="1">
      <c r="A43" s="37">
        <v>27</v>
      </c>
      <c r="B43" s="56"/>
      <c r="C43" s="56"/>
      <c r="D43" s="57"/>
      <c r="E43" s="53">
        <f t="shared" si="2"/>
        <v>125</v>
      </c>
      <c r="F43" s="58"/>
      <c r="G43" s="58"/>
      <c r="H43" s="58"/>
      <c r="I43" s="67">
        <f>_xlfn.XLOOKUP(F43,種目一覧!B:B,種目一覧!C:C)</f>
        <v>0</v>
      </c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7"/>
      <c r="Y43" s="70"/>
      <c r="Z43" s="77"/>
      <c r="AA43" s="70"/>
      <c r="AB43" s="88"/>
      <c r="AC43" s="88"/>
      <c r="AD43" s="88"/>
      <c r="AE43" s="89"/>
      <c r="AF43" s="85" t="str">
        <f t="shared" si="0"/>
        <v/>
      </c>
      <c r="AG43" s="92">
        <f t="shared" si="3"/>
        <v>0</v>
      </c>
      <c r="AH43" s="92">
        <f t="shared" si="4"/>
        <v>0</v>
      </c>
      <c r="AI43" s="92">
        <f t="shared" si="5"/>
        <v>0</v>
      </c>
      <c r="AJ43" s="92">
        <f t="shared" si="6"/>
        <v>0</v>
      </c>
      <c r="AK43" s="92">
        <f t="shared" si="7"/>
        <v>0</v>
      </c>
      <c r="AL43" s="92">
        <f t="shared" si="8"/>
        <v>0</v>
      </c>
      <c r="AM43" s="92">
        <f t="shared" si="9"/>
        <v>0</v>
      </c>
      <c r="AN43" s="92">
        <f t="shared" si="10"/>
        <v>0</v>
      </c>
      <c r="AO43" s="92">
        <f t="shared" si="11"/>
        <v>0</v>
      </c>
      <c r="AP43" s="91"/>
      <c r="AT43" s="97"/>
      <c r="AU43" s="99" t="e">
        <f>VLOOKUP($I43,種目一覧!$C$3:$AB$60,1,FALSE)</f>
        <v>#N/A</v>
      </c>
      <c r="AV43" s="99" t="e">
        <f>VLOOKUP($I43,種目一覧!$C$3:$AB$60,2,FALSE)</f>
        <v>#N/A</v>
      </c>
      <c r="AW43" s="99" t="e">
        <f>VLOOKUP($I43,種目一覧!$C$3:$AB$60,3,FALSE)</f>
        <v>#N/A</v>
      </c>
      <c r="AX43" s="99" t="e">
        <f>VLOOKUP($I43,種目一覧!$C$3:$AB$60,4,FALSE)</f>
        <v>#N/A</v>
      </c>
      <c r="AY43" s="99" t="e">
        <f>IF(VLOOKUP($I43,種目一覧!$C$3:$AB$60,5,FALSE)="○",1,-1)*J43</f>
        <v>#N/A</v>
      </c>
      <c r="AZ43" s="99" t="e">
        <f>IF(VLOOKUP($I43,種目一覧!$C$3:$AB$60,6,FALSE)="○",1,-1)*K43</f>
        <v>#N/A</v>
      </c>
      <c r="BA43" s="99" t="e">
        <f>IF(VLOOKUP($I43,種目一覧!$C$3:$AB$60,7,FALSE)="○",1,-1)*L43</f>
        <v>#N/A</v>
      </c>
      <c r="BB43" s="99" t="e">
        <f>IF(VLOOKUP($I43,種目一覧!$C$3:$AB$60,8,FALSE)="○",1,-1)*M43</f>
        <v>#N/A</v>
      </c>
      <c r="BC43" s="99" t="e">
        <f>IF(VLOOKUP($I43,種目一覧!$C$3:$AB$60,9,FALSE)="○",1,-1)*N43</f>
        <v>#N/A</v>
      </c>
      <c r="BD43" s="99" t="e">
        <f>IF(VLOOKUP($I43,種目一覧!$C$3:$AB$60,10,FALSE)="○",1,-1)*O43</f>
        <v>#N/A</v>
      </c>
      <c r="BE43" s="99" t="e">
        <f>IF(VLOOKUP($I43,種目一覧!$C$3:$AB$60,11,FALSE)="○",1,-1)*P43</f>
        <v>#N/A</v>
      </c>
      <c r="BF43" s="99" t="e">
        <f>IF(VLOOKUP($I43,種目一覧!$C$3:$AB$60,12,FALSE)="○",1,-1)*Q43</f>
        <v>#N/A</v>
      </c>
      <c r="BG43" s="99" t="e">
        <f>IF(VLOOKUP($I43,種目一覧!$C$3:$AB$60,13,FALSE)="○",1,-1)*R43</f>
        <v>#N/A</v>
      </c>
      <c r="BH43" s="99" t="e">
        <f>IF(VLOOKUP($I43,種目一覧!$C$3:$AB$60,14,FALSE)="○",1,-1)*S43</f>
        <v>#N/A</v>
      </c>
      <c r="BI43" s="99" t="e">
        <f>IF(VLOOKUP($I43,種目一覧!$C$3:$AB$60,15,FALSE)="○",1,-1)*T43</f>
        <v>#N/A</v>
      </c>
      <c r="BJ43" s="99" t="e">
        <f>IF(VLOOKUP($I43,種目一覧!$C$3:$AB$60,16,FALSE)="○",1,-1)*U43</f>
        <v>#N/A</v>
      </c>
      <c r="BK43" s="99" t="e">
        <f>IF(VLOOKUP($I43,種目一覧!$C$3:$AB$60,17,FALSE)="○",1,-1)*V43</f>
        <v>#N/A</v>
      </c>
      <c r="BL43" s="99" t="e">
        <f>IF(VLOOKUP($I43,種目一覧!$C$3:$AB$60,18,FALSE)="○",1,-1)*W43</f>
        <v>#N/A</v>
      </c>
      <c r="BM43" s="99" t="e">
        <f>IF(VLOOKUP($I43,種目一覧!$C$3:$AB$60,19,FALSE)="○",1,-1)*X43</f>
        <v>#N/A</v>
      </c>
      <c r="BN43" s="99" t="e">
        <f>IF(VLOOKUP($I43,種目一覧!$C$3:$AB$60,20,FALSE)="○",1,-1)*Y43</f>
        <v>#N/A</v>
      </c>
      <c r="BO43" s="99" t="e">
        <f>IF(VLOOKUP($I43,種目一覧!$C$3:$AB$60,21,FALSE)="○",1,-1)*Z43</f>
        <v>#N/A</v>
      </c>
      <c r="BP43" s="99" t="e">
        <f>IF(VLOOKUP($I43,種目一覧!$C$3:$AB$60,22,FALSE)="○",1,-1)*AA43</f>
        <v>#N/A</v>
      </c>
      <c r="BQ43" s="99" t="e">
        <f>IF(VLOOKUP($I43,種目一覧!$C$3:$AB$60,23,FALSE)="○",1,-1)*AB43</f>
        <v>#N/A</v>
      </c>
      <c r="BR43" s="99" t="e">
        <f>IF(VLOOKUP($I43,種目一覧!$C$3:$AB$60,24,FALSE)="○",1,-1)*AC43</f>
        <v>#N/A</v>
      </c>
      <c r="BS43" s="99" t="e">
        <f>IF(VLOOKUP($I43,種目一覧!$C$3:$AB$60,25,FALSE)="○",1,-1)*AD43</f>
        <v>#N/A</v>
      </c>
      <c r="BT43" s="99" t="e">
        <f>IF(VLOOKUP($I43,種目一覧!$C$3:$AB$60,26,FALSE)="○",1,-1)*AE43</f>
        <v>#N/A</v>
      </c>
      <c r="BU43" s="28" t="e">
        <f t="shared" si="12"/>
        <v>#N/A</v>
      </c>
    </row>
    <row r="44" spans="1:73" ht="24.9" customHeight="1">
      <c r="A44" s="37">
        <v>28</v>
      </c>
      <c r="B44" s="56"/>
      <c r="C44" s="56"/>
      <c r="D44" s="57"/>
      <c r="E44" s="53"/>
      <c r="F44" s="58"/>
      <c r="G44" s="58"/>
      <c r="H44" s="58"/>
      <c r="I44" s="67">
        <f>_xlfn.XLOOKUP(F44,種目一覧!B:B,種目一覧!C:C)</f>
        <v>0</v>
      </c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7"/>
      <c r="Y44" s="70"/>
      <c r="Z44" s="77"/>
      <c r="AA44" s="70"/>
      <c r="AB44" s="88"/>
      <c r="AC44" s="88"/>
      <c r="AD44" s="88"/>
      <c r="AE44" s="89"/>
      <c r="AF44" s="85" t="str">
        <f t="shared" si="0"/>
        <v/>
      </c>
      <c r="AG44" s="92">
        <f t="shared" si="3"/>
        <v>0</v>
      </c>
      <c r="AH44" s="92">
        <f t="shared" si="4"/>
        <v>0</v>
      </c>
      <c r="AI44" s="92">
        <f t="shared" si="5"/>
        <v>0</v>
      </c>
      <c r="AJ44" s="92">
        <f t="shared" si="6"/>
        <v>0</v>
      </c>
      <c r="AK44" s="92">
        <f t="shared" si="7"/>
        <v>0</v>
      </c>
      <c r="AL44" s="92">
        <f t="shared" si="8"/>
        <v>0</v>
      </c>
      <c r="AM44" s="92">
        <f t="shared" si="9"/>
        <v>0</v>
      </c>
      <c r="AN44" s="92">
        <f t="shared" si="10"/>
        <v>0</v>
      </c>
      <c r="AO44" s="92">
        <f t="shared" si="11"/>
        <v>0</v>
      </c>
      <c r="AP44" s="91"/>
      <c r="AT44" s="97"/>
      <c r="AU44" s="99" t="e">
        <f>VLOOKUP($I44,種目一覧!$C$3:$AB$60,1,FALSE)</f>
        <v>#N/A</v>
      </c>
      <c r="AV44" s="99" t="e">
        <f>VLOOKUP($I44,種目一覧!$C$3:$AB$60,2,FALSE)</f>
        <v>#N/A</v>
      </c>
      <c r="AW44" s="99" t="e">
        <f>VLOOKUP($I44,種目一覧!$C$3:$AB$60,3,FALSE)</f>
        <v>#N/A</v>
      </c>
      <c r="AX44" s="99" t="e">
        <f>VLOOKUP($I44,種目一覧!$C$3:$AB$60,4,FALSE)</f>
        <v>#N/A</v>
      </c>
      <c r="AY44" s="99" t="e">
        <f>IF(VLOOKUP($I44,種目一覧!$C$3:$AB$60,5,FALSE)="○",1,-1)*J44</f>
        <v>#N/A</v>
      </c>
      <c r="AZ44" s="99" t="e">
        <f>IF(VLOOKUP($I44,種目一覧!$C$3:$AB$60,6,FALSE)="○",1,-1)*K44</f>
        <v>#N/A</v>
      </c>
      <c r="BA44" s="99" t="e">
        <f>IF(VLOOKUP($I44,種目一覧!$C$3:$AB$60,7,FALSE)="○",1,-1)*L44</f>
        <v>#N/A</v>
      </c>
      <c r="BB44" s="99" t="e">
        <f>IF(VLOOKUP($I44,種目一覧!$C$3:$AB$60,8,FALSE)="○",1,-1)*M44</f>
        <v>#N/A</v>
      </c>
      <c r="BC44" s="99" t="e">
        <f>IF(VLOOKUP($I44,種目一覧!$C$3:$AB$60,9,FALSE)="○",1,-1)*N44</f>
        <v>#N/A</v>
      </c>
      <c r="BD44" s="99" t="e">
        <f>IF(VLOOKUP($I44,種目一覧!$C$3:$AB$60,10,FALSE)="○",1,-1)*O44</f>
        <v>#N/A</v>
      </c>
      <c r="BE44" s="99" t="e">
        <f>IF(VLOOKUP($I44,種目一覧!$C$3:$AB$60,11,FALSE)="○",1,-1)*P44</f>
        <v>#N/A</v>
      </c>
      <c r="BF44" s="99" t="e">
        <f>IF(VLOOKUP($I44,種目一覧!$C$3:$AB$60,12,FALSE)="○",1,-1)*Q44</f>
        <v>#N/A</v>
      </c>
      <c r="BG44" s="99" t="e">
        <f>IF(VLOOKUP($I44,種目一覧!$C$3:$AB$60,13,FALSE)="○",1,-1)*R44</f>
        <v>#N/A</v>
      </c>
      <c r="BH44" s="99" t="e">
        <f>IF(VLOOKUP($I44,種目一覧!$C$3:$AB$60,14,FALSE)="○",1,-1)*S44</f>
        <v>#N/A</v>
      </c>
      <c r="BI44" s="99" t="e">
        <f>IF(VLOOKUP($I44,種目一覧!$C$3:$AB$60,15,FALSE)="○",1,-1)*T44</f>
        <v>#N/A</v>
      </c>
      <c r="BJ44" s="99" t="e">
        <f>IF(VLOOKUP($I44,種目一覧!$C$3:$AB$60,16,FALSE)="○",1,-1)*U44</f>
        <v>#N/A</v>
      </c>
      <c r="BK44" s="99" t="e">
        <f>IF(VLOOKUP($I44,種目一覧!$C$3:$AB$60,17,FALSE)="○",1,-1)*V44</f>
        <v>#N/A</v>
      </c>
      <c r="BL44" s="99" t="e">
        <f>IF(VLOOKUP($I44,種目一覧!$C$3:$AB$60,18,FALSE)="○",1,-1)*W44</f>
        <v>#N/A</v>
      </c>
      <c r="BM44" s="99" t="e">
        <f>IF(VLOOKUP($I44,種目一覧!$C$3:$AB$60,19,FALSE)="○",1,-1)*X44</f>
        <v>#N/A</v>
      </c>
      <c r="BN44" s="99" t="e">
        <f>IF(VLOOKUP($I44,種目一覧!$C$3:$AB$60,20,FALSE)="○",1,-1)*Y44</f>
        <v>#N/A</v>
      </c>
      <c r="BO44" s="99" t="e">
        <f>IF(VLOOKUP($I44,種目一覧!$C$3:$AB$60,21,FALSE)="○",1,-1)*Z44</f>
        <v>#N/A</v>
      </c>
      <c r="BP44" s="99" t="e">
        <f>IF(VLOOKUP($I44,種目一覧!$C$3:$AB$60,22,FALSE)="○",1,-1)*AA44</f>
        <v>#N/A</v>
      </c>
      <c r="BQ44" s="99" t="e">
        <f>IF(VLOOKUP($I44,種目一覧!$C$3:$AB$60,23,FALSE)="○",1,-1)*AB44</f>
        <v>#N/A</v>
      </c>
      <c r="BR44" s="99" t="e">
        <f>IF(VLOOKUP($I44,種目一覧!$C$3:$AB$60,24,FALSE)="○",1,-1)*AC44</f>
        <v>#N/A</v>
      </c>
      <c r="BS44" s="99" t="e">
        <f>IF(VLOOKUP($I44,種目一覧!$C$3:$AB$60,25,FALSE)="○",1,-1)*AD44</f>
        <v>#N/A</v>
      </c>
      <c r="BT44" s="99" t="e">
        <f>IF(VLOOKUP($I44,種目一覧!$C$3:$AB$60,26,FALSE)="○",1,-1)*AE44</f>
        <v>#N/A</v>
      </c>
      <c r="BU44" s="28" t="e">
        <f t="shared" si="12"/>
        <v>#N/A</v>
      </c>
    </row>
    <row r="45" spans="1:73" ht="24.9" customHeight="1">
      <c r="A45" s="37">
        <v>29</v>
      </c>
      <c r="B45" s="56"/>
      <c r="C45" s="56"/>
      <c r="D45" s="57"/>
      <c r="E45" s="53"/>
      <c r="F45" s="58"/>
      <c r="G45" s="58"/>
      <c r="H45" s="58"/>
      <c r="I45" s="67">
        <f>_xlfn.XLOOKUP(F45,種目一覧!B:B,種目一覧!C:C)</f>
        <v>0</v>
      </c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7"/>
      <c r="Y45" s="70"/>
      <c r="Z45" s="77"/>
      <c r="AA45" s="70"/>
      <c r="AB45" s="88"/>
      <c r="AC45" s="88"/>
      <c r="AD45" s="88"/>
      <c r="AE45" s="89"/>
      <c r="AF45" s="85" t="str">
        <f t="shared" si="0"/>
        <v/>
      </c>
      <c r="AG45" s="92">
        <f t="shared" si="3"/>
        <v>0</v>
      </c>
      <c r="AH45" s="92">
        <f t="shared" si="4"/>
        <v>0</v>
      </c>
      <c r="AI45" s="92">
        <f t="shared" si="5"/>
        <v>0</v>
      </c>
      <c r="AJ45" s="92">
        <f t="shared" si="6"/>
        <v>0</v>
      </c>
      <c r="AK45" s="92">
        <f t="shared" si="7"/>
        <v>0</v>
      </c>
      <c r="AL45" s="92">
        <f t="shared" si="8"/>
        <v>0</v>
      </c>
      <c r="AM45" s="92">
        <f t="shared" si="9"/>
        <v>0</v>
      </c>
      <c r="AN45" s="92">
        <f t="shared" si="10"/>
        <v>0</v>
      </c>
      <c r="AO45" s="92">
        <f t="shared" si="11"/>
        <v>0</v>
      </c>
      <c r="AP45" s="91"/>
      <c r="AT45" s="97"/>
      <c r="AU45" s="99" t="e">
        <f>VLOOKUP($I45,種目一覧!$C$3:$AB$60,1,FALSE)</f>
        <v>#N/A</v>
      </c>
      <c r="AV45" s="99" t="e">
        <f>VLOOKUP($I45,種目一覧!$C$3:$AB$60,2,FALSE)</f>
        <v>#N/A</v>
      </c>
      <c r="AW45" s="99" t="e">
        <f>VLOOKUP($I45,種目一覧!$C$3:$AB$60,3,FALSE)</f>
        <v>#N/A</v>
      </c>
      <c r="AX45" s="99" t="e">
        <f>VLOOKUP($I45,種目一覧!$C$3:$AB$60,4,FALSE)</f>
        <v>#N/A</v>
      </c>
      <c r="AY45" s="99" t="e">
        <f>IF(VLOOKUP($I45,種目一覧!$C$3:$AB$60,5,FALSE)="○",1,-1)*J45</f>
        <v>#N/A</v>
      </c>
      <c r="AZ45" s="99" t="e">
        <f>IF(VLOOKUP($I45,種目一覧!$C$3:$AB$60,6,FALSE)="○",1,-1)*K45</f>
        <v>#N/A</v>
      </c>
      <c r="BA45" s="99" t="e">
        <f>IF(VLOOKUP($I45,種目一覧!$C$3:$AB$60,7,FALSE)="○",1,-1)*L45</f>
        <v>#N/A</v>
      </c>
      <c r="BB45" s="99" t="e">
        <f>IF(VLOOKUP($I45,種目一覧!$C$3:$AB$60,8,FALSE)="○",1,-1)*M45</f>
        <v>#N/A</v>
      </c>
      <c r="BC45" s="99" t="e">
        <f>IF(VLOOKUP($I45,種目一覧!$C$3:$AB$60,9,FALSE)="○",1,-1)*N45</f>
        <v>#N/A</v>
      </c>
      <c r="BD45" s="99" t="e">
        <f>IF(VLOOKUP($I45,種目一覧!$C$3:$AB$60,10,FALSE)="○",1,-1)*O45</f>
        <v>#N/A</v>
      </c>
      <c r="BE45" s="99" t="e">
        <f>IF(VLOOKUP($I45,種目一覧!$C$3:$AB$60,11,FALSE)="○",1,-1)*P45</f>
        <v>#N/A</v>
      </c>
      <c r="BF45" s="99" t="e">
        <f>IF(VLOOKUP($I45,種目一覧!$C$3:$AB$60,12,FALSE)="○",1,-1)*Q45</f>
        <v>#N/A</v>
      </c>
      <c r="BG45" s="99" t="e">
        <f>IF(VLOOKUP($I45,種目一覧!$C$3:$AB$60,13,FALSE)="○",1,-1)*R45</f>
        <v>#N/A</v>
      </c>
      <c r="BH45" s="99" t="e">
        <f>IF(VLOOKUP($I45,種目一覧!$C$3:$AB$60,14,FALSE)="○",1,-1)*S45</f>
        <v>#N/A</v>
      </c>
      <c r="BI45" s="99" t="e">
        <f>IF(VLOOKUP($I45,種目一覧!$C$3:$AB$60,15,FALSE)="○",1,-1)*T45</f>
        <v>#N/A</v>
      </c>
      <c r="BJ45" s="99" t="e">
        <f>IF(VLOOKUP($I45,種目一覧!$C$3:$AB$60,16,FALSE)="○",1,-1)*U45</f>
        <v>#N/A</v>
      </c>
      <c r="BK45" s="99" t="e">
        <f>IF(VLOOKUP($I45,種目一覧!$C$3:$AB$60,17,FALSE)="○",1,-1)*V45</f>
        <v>#N/A</v>
      </c>
      <c r="BL45" s="99" t="e">
        <f>IF(VLOOKUP($I45,種目一覧!$C$3:$AB$60,18,FALSE)="○",1,-1)*W45</f>
        <v>#N/A</v>
      </c>
      <c r="BM45" s="99" t="e">
        <f>IF(VLOOKUP($I45,種目一覧!$C$3:$AB$60,19,FALSE)="○",1,-1)*X45</f>
        <v>#N/A</v>
      </c>
      <c r="BN45" s="99" t="e">
        <f>IF(VLOOKUP($I45,種目一覧!$C$3:$AB$60,20,FALSE)="○",1,-1)*Y45</f>
        <v>#N/A</v>
      </c>
      <c r="BO45" s="99" t="e">
        <f>IF(VLOOKUP($I45,種目一覧!$C$3:$AB$60,21,FALSE)="○",1,-1)*Z45</f>
        <v>#N/A</v>
      </c>
      <c r="BP45" s="99" t="e">
        <f>IF(VLOOKUP($I45,種目一覧!$C$3:$AB$60,22,FALSE)="○",1,-1)*AA45</f>
        <v>#N/A</v>
      </c>
      <c r="BQ45" s="99" t="e">
        <f>IF(VLOOKUP($I45,種目一覧!$C$3:$AB$60,23,FALSE)="○",1,-1)*AB45</f>
        <v>#N/A</v>
      </c>
      <c r="BR45" s="99" t="e">
        <f>IF(VLOOKUP($I45,種目一覧!$C$3:$AB$60,24,FALSE)="○",1,-1)*AC45</f>
        <v>#N/A</v>
      </c>
      <c r="BS45" s="99" t="e">
        <f>IF(VLOOKUP($I45,種目一覧!$C$3:$AB$60,25,FALSE)="○",1,-1)*AD45</f>
        <v>#N/A</v>
      </c>
      <c r="BT45" s="99" t="e">
        <f>IF(VLOOKUP($I45,種目一覧!$C$3:$AB$60,26,FALSE)="○",1,-1)*AE45</f>
        <v>#N/A</v>
      </c>
      <c r="BU45" s="28" t="e">
        <f t="shared" si="12"/>
        <v>#N/A</v>
      </c>
    </row>
    <row r="46" spans="1:73" ht="24.9" customHeight="1">
      <c r="A46" s="37">
        <v>30</v>
      </c>
      <c r="B46" s="56"/>
      <c r="C46" s="56"/>
      <c r="D46" s="57"/>
      <c r="E46" s="53"/>
      <c r="F46" s="58"/>
      <c r="G46" s="58"/>
      <c r="H46" s="58"/>
      <c r="I46" s="67">
        <f>_xlfn.XLOOKUP(F46,種目一覧!B:B,種目一覧!C:C)</f>
        <v>0</v>
      </c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7"/>
      <c r="Y46" s="70"/>
      <c r="Z46" s="77"/>
      <c r="AA46" s="70"/>
      <c r="AB46" s="88"/>
      <c r="AC46" s="88"/>
      <c r="AD46" s="88"/>
      <c r="AE46" s="89"/>
      <c r="AF46" s="85" t="str">
        <f t="shared" si="0"/>
        <v/>
      </c>
      <c r="AG46" s="92">
        <f t="shared" si="3"/>
        <v>0</v>
      </c>
      <c r="AH46" s="92">
        <f t="shared" si="4"/>
        <v>0</v>
      </c>
      <c r="AI46" s="92">
        <f t="shared" si="5"/>
        <v>0</v>
      </c>
      <c r="AJ46" s="92">
        <f t="shared" si="6"/>
        <v>0</v>
      </c>
      <c r="AK46" s="92">
        <f t="shared" si="7"/>
        <v>0</v>
      </c>
      <c r="AL46" s="92">
        <f t="shared" si="8"/>
        <v>0</v>
      </c>
      <c r="AM46" s="92">
        <f t="shared" si="9"/>
        <v>0</v>
      </c>
      <c r="AN46" s="92">
        <f t="shared" si="10"/>
        <v>0</v>
      </c>
      <c r="AO46" s="92">
        <f t="shared" si="11"/>
        <v>0</v>
      </c>
      <c r="AP46" s="91"/>
      <c r="AT46" s="97"/>
      <c r="AU46" s="99" t="e">
        <f>VLOOKUP($I46,種目一覧!$C$3:$AB$60,1,FALSE)</f>
        <v>#N/A</v>
      </c>
      <c r="AV46" s="99" t="e">
        <f>VLOOKUP($I46,種目一覧!$C$3:$AB$60,2,FALSE)</f>
        <v>#N/A</v>
      </c>
      <c r="AW46" s="99" t="e">
        <f>VLOOKUP($I46,種目一覧!$C$3:$AB$60,3,FALSE)</f>
        <v>#N/A</v>
      </c>
      <c r="AX46" s="99" t="e">
        <f>VLOOKUP($I46,種目一覧!$C$3:$AB$60,4,FALSE)</f>
        <v>#N/A</v>
      </c>
      <c r="AY46" s="99" t="e">
        <f>IF(VLOOKUP($I46,種目一覧!$C$3:$AB$60,5,FALSE)="○",1,-1)*J46</f>
        <v>#N/A</v>
      </c>
      <c r="AZ46" s="99" t="e">
        <f>IF(VLOOKUP($I46,種目一覧!$C$3:$AB$60,6,FALSE)="○",1,-1)*K46</f>
        <v>#N/A</v>
      </c>
      <c r="BA46" s="99" t="e">
        <f>IF(VLOOKUP($I46,種目一覧!$C$3:$AB$60,7,FALSE)="○",1,-1)*L46</f>
        <v>#N/A</v>
      </c>
      <c r="BB46" s="99" t="e">
        <f>IF(VLOOKUP($I46,種目一覧!$C$3:$AB$60,8,FALSE)="○",1,-1)*M46</f>
        <v>#N/A</v>
      </c>
      <c r="BC46" s="99" t="e">
        <f>IF(VLOOKUP($I46,種目一覧!$C$3:$AB$60,9,FALSE)="○",1,-1)*N46</f>
        <v>#N/A</v>
      </c>
      <c r="BD46" s="99" t="e">
        <f>IF(VLOOKUP($I46,種目一覧!$C$3:$AB$60,10,FALSE)="○",1,-1)*O46</f>
        <v>#N/A</v>
      </c>
      <c r="BE46" s="99" t="e">
        <f>IF(VLOOKUP($I46,種目一覧!$C$3:$AB$60,11,FALSE)="○",1,-1)*P46</f>
        <v>#N/A</v>
      </c>
      <c r="BF46" s="99" t="e">
        <f>IF(VLOOKUP($I46,種目一覧!$C$3:$AB$60,12,FALSE)="○",1,-1)*Q46</f>
        <v>#N/A</v>
      </c>
      <c r="BG46" s="99" t="e">
        <f>IF(VLOOKUP($I46,種目一覧!$C$3:$AB$60,13,FALSE)="○",1,-1)*R46</f>
        <v>#N/A</v>
      </c>
      <c r="BH46" s="99" t="e">
        <f>IF(VLOOKUP($I46,種目一覧!$C$3:$AB$60,14,FALSE)="○",1,-1)*S46</f>
        <v>#N/A</v>
      </c>
      <c r="BI46" s="99" t="e">
        <f>IF(VLOOKUP($I46,種目一覧!$C$3:$AB$60,15,FALSE)="○",1,-1)*T46</f>
        <v>#N/A</v>
      </c>
      <c r="BJ46" s="99" t="e">
        <f>IF(VLOOKUP($I46,種目一覧!$C$3:$AB$60,16,FALSE)="○",1,-1)*U46</f>
        <v>#N/A</v>
      </c>
      <c r="BK46" s="99" t="e">
        <f>IF(VLOOKUP($I46,種目一覧!$C$3:$AB$60,17,FALSE)="○",1,-1)*V46</f>
        <v>#N/A</v>
      </c>
      <c r="BL46" s="99" t="e">
        <f>IF(VLOOKUP($I46,種目一覧!$C$3:$AB$60,18,FALSE)="○",1,-1)*W46</f>
        <v>#N/A</v>
      </c>
      <c r="BM46" s="99" t="e">
        <f>IF(VLOOKUP($I46,種目一覧!$C$3:$AB$60,19,FALSE)="○",1,-1)*X46</f>
        <v>#N/A</v>
      </c>
      <c r="BN46" s="99" t="e">
        <f>IF(VLOOKUP($I46,種目一覧!$C$3:$AB$60,20,FALSE)="○",1,-1)*Y46</f>
        <v>#N/A</v>
      </c>
      <c r="BO46" s="99" t="e">
        <f>IF(VLOOKUP($I46,種目一覧!$C$3:$AB$60,21,FALSE)="○",1,-1)*Z46</f>
        <v>#N/A</v>
      </c>
      <c r="BP46" s="99" t="e">
        <f>IF(VLOOKUP($I46,種目一覧!$C$3:$AB$60,22,FALSE)="○",1,-1)*AA46</f>
        <v>#N/A</v>
      </c>
      <c r="BQ46" s="99" t="e">
        <f>IF(VLOOKUP($I46,種目一覧!$C$3:$AB$60,23,FALSE)="○",1,-1)*AB46</f>
        <v>#N/A</v>
      </c>
      <c r="BR46" s="99" t="e">
        <f>IF(VLOOKUP($I46,種目一覧!$C$3:$AB$60,24,FALSE)="○",1,-1)*AC46</f>
        <v>#N/A</v>
      </c>
      <c r="BS46" s="99" t="e">
        <f>IF(VLOOKUP($I46,種目一覧!$C$3:$AB$60,25,FALSE)="○",1,-1)*AD46</f>
        <v>#N/A</v>
      </c>
      <c r="BT46" s="99" t="e">
        <f>IF(VLOOKUP($I46,種目一覧!$C$3:$AB$60,26,FALSE)="○",1,-1)*AE46</f>
        <v>#N/A</v>
      </c>
      <c r="BU46" s="28" t="e">
        <f t="shared" si="12"/>
        <v>#N/A</v>
      </c>
    </row>
    <row r="47" spans="1:73" ht="24.9" customHeight="1">
      <c r="A47" s="37"/>
      <c r="B47" s="59" t="s">
        <v>21</v>
      </c>
      <c r="C47" s="59"/>
      <c r="D47" s="59"/>
      <c r="E47" s="59"/>
      <c r="F47" s="47"/>
      <c r="G47" s="48"/>
      <c r="H47" s="48"/>
      <c r="I47" s="71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90"/>
      <c r="AG47" s="91"/>
      <c r="AH47" s="91"/>
      <c r="AI47" s="91"/>
      <c r="AJ47" s="91"/>
      <c r="AK47" s="91"/>
      <c r="AL47" s="91"/>
      <c r="AM47" s="91"/>
      <c r="AN47" s="91"/>
      <c r="AO47" s="91"/>
      <c r="AP47" s="91"/>
    </row>
    <row r="48" spans="1:73">
      <c r="B48" s="60" t="s">
        <v>72</v>
      </c>
      <c r="C48" s="61" t="s">
        <v>73</v>
      </c>
      <c r="AG48" s="91"/>
      <c r="AH48" s="91"/>
      <c r="AI48" s="91"/>
      <c r="AJ48" s="91"/>
      <c r="AK48" s="91"/>
      <c r="AL48" s="91"/>
      <c r="AM48" s="91"/>
      <c r="AN48" s="91"/>
      <c r="AO48" s="91"/>
      <c r="AP48" s="91"/>
    </row>
    <row r="49" spans="2:42">
      <c r="B49" s="28"/>
      <c r="C49" s="61" t="s">
        <v>74</v>
      </c>
      <c r="AG49" s="91"/>
      <c r="AH49" s="91"/>
      <c r="AI49" s="91"/>
      <c r="AJ49" s="91"/>
      <c r="AK49" s="91"/>
      <c r="AL49" s="91"/>
      <c r="AM49" s="91"/>
      <c r="AN49" s="91"/>
      <c r="AO49" s="91"/>
      <c r="AP49" s="91"/>
    </row>
    <row r="50" spans="2:42">
      <c r="B50" s="28"/>
      <c r="C50" s="61" t="s">
        <v>75</v>
      </c>
      <c r="AG50" s="91"/>
      <c r="AH50" s="91"/>
      <c r="AI50" s="91"/>
      <c r="AJ50" s="91"/>
      <c r="AK50" s="91"/>
      <c r="AL50" s="91"/>
      <c r="AM50" s="91"/>
      <c r="AN50" s="91"/>
      <c r="AO50" s="91"/>
      <c r="AP50" s="91"/>
    </row>
    <row r="51" spans="2:42">
      <c r="B51" s="28"/>
      <c r="C51" s="61" t="s">
        <v>76</v>
      </c>
      <c r="AG51" s="91"/>
      <c r="AH51" s="91"/>
      <c r="AI51" s="91"/>
      <c r="AJ51" s="91"/>
      <c r="AK51" s="91"/>
      <c r="AL51" s="91"/>
      <c r="AM51" s="91"/>
      <c r="AN51" s="91"/>
      <c r="AO51" s="91"/>
      <c r="AP51" s="91"/>
    </row>
    <row r="52" spans="2:42">
      <c r="B52" s="28"/>
      <c r="C52" s="61" t="s">
        <v>77</v>
      </c>
      <c r="AG52" s="91"/>
      <c r="AH52" s="91"/>
      <c r="AI52" s="91"/>
      <c r="AJ52" s="91"/>
      <c r="AK52" s="91"/>
      <c r="AL52" s="91"/>
      <c r="AM52" s="91"/>
      <c r="AN52" s="91"/>
      <c r="AO52" s="91"/>
      <c r="AP52" s="91"/>
    </row>
    <row r="53" spans="2:42">
      <c r="C53" s="61"/>
      <c r="AG53" s="91"/>
      <c r="AH53" s="91"/>
      <c r="AI53" s="91"/>
      <c r="AJ53" s="91"/>
      <c r="AK53" s="91"/>
      <c r="AL53" s="91"/>
      <c r="AM53" s="91"/>
      <c r="AN53" s="91"/>
      <c r="AO53" s="91"/>
      <c r="AP53" s="91"/>
    </row>
    <row r="54" spans="2:42">
      <c r="AG54" s="91"/>
      <c r="AH54" s="91"/>
      <c r="AI54" s="91"/>
      <c r="AJ54" s="91"/>
      <c r="AK54" s="91"/>
      <c r="AL54" s="91"/>
      <c r="AM54" s="91"/>
      <c r="AN54" s="91"/>
      <c r="AO54" s="91"/>
      <c r="AP54" s="91"/>
    </row>
    <row r="55" spans="2:42">
      <c r="AG55" s="91"/>
      <c r="AH55" s="91"/>
      <c r="AI55" s="91"/>
      <c r="AJ55" s="91"/>
      <c r="AK55" s="91"/>
      <c r="AL55" s="91"/>
      <c r="AM55" s="91"/>
      <c r="AN55" s="91"/>
      <c r="AO55" s="91"/>
      <c r="AP55" s="91"/>
    </row>
    <row r="56" spans="2:42">
      <c r="AG56" s="91"/>
      <c r="AH56" s="91"/>
      <c r="AI56" s="91"/>
      <c r="AJ56" s="91"/>
      <c r="AK56" s="91"/>
      <c r="AL56" s="91"/>
      <c r="AM56" s="91"/>
      <c r="AN56" s="91"/>
      <c r="AO56" s="91"/>
      <c r="AP56" s="91"/>
    </row>
    <row r="57" spans="2:42">
      <c r="B57" s="62" t="s">
        <v>71</v>
      </c>
      <c r="AG57" s="91"/>
      <c r="AH57" s="91"/>
      <c r="AI57" s="91"/>
      <c r="AJ57" s="91"/>
      <c r="AK57" s="91"/>
      <c r="AL57" s="91"/>
      <c r="AM57" s="91"/>
      <c r="AN57" s="91"/>
      <c r="AO57" s="91"/>
      <c r="AP57" s="91"/>
    </row>
    <row r="58" spans="2:42">
      <c r="AG58" s="91"/>
      <c r="AH58" s="91"/>
      <c r="AI58" s="91"/>
      <c r="AJ58" s="91"/>
      <c r="AK58" s="91"/>
      <c r="AL58" s="91"/>
      <c r="AM58" s="91"/>
      <c r="AN58" s="91"/>
      <c r="AO58" s="91"/>
      <c r="AP58" s="91"/>
    </row>
    <row r="59" spans="2:42">
      <c r="AG59" s="91"/>
      <c r="AH59" s="91"/>
      <c r="AI59" s="91"/>
      <c r="AJ59" s="91"/>
      <c r="AK59" s="91"/>
      <c r="AL59" s="91"/>
      <c r="AM59" s="91"/>
      <c r="AN59" s="91"/>
      <c r="AO59" s="91"/>
      <c r="AP59" s="91"/>
    </row>
    <row r="60" spans="2:42">
      <c r="AG60" s="91"/>
      <c r="AH60" s="91"/>
      <c r="AI60" s="91"/>
      <c r="AJ60" s="91"/>
      <c r="AK60" s="91"/>
      <c r="AL60" s="91"/>
      <c r="AM60" s="91"/>
      <c r="AN60" s="91"/>
      <c r="AO60" s="91"/>
      <c r="AP60" s="91"/>
    </row>
    <row r="61" spans="2:42">
      <c r="AG61" s="91"/>
      <c r="AH61" s="91"/>
      <c r="AI61" s="91"/>
      <c r="AJ61" s="91"/>
      <c r="AK61" s="91"/>
      <c r="AL61" s="91"/>
      <c r="AM61" s="91"/>
      <c r="AN61" s="91"/>
      <c r="AO61" s="91"/>
      <c r="AP61" s="91"/>
    </row>
    <row r="62" spans="2:42">
      <c r="AG62" s="91"/>
      <c r="AH62" s="91"/>
      <c r="AI62" s="91"/>
      <c r="AJ62" s="91"/>
      <c r="AK62" s="91"/>
      <c r="AL62" s="91"/>
      <c r="AM62" s="91"/>
      <c r="AN62" s="91"/>
      <c r="AO62" s="91"/>
      <c r="AP62" s="91"/>
    </row>
    <row r="63" spans="2:42">
      <c r="AG63" s="91"/>
      <c r="AH63" s="91"/>
      <c r="AI63" s="91"/>
      <c r="AJ63" s="91"/>
      <c r="AK63" s="91"/>
      <c r="AL63" s="91"/>
      <c r="AM63" s="91"/>
      <c r="AN63" s="91"/>
      <c r="AO63" s="91"/>
      <c r="AP63" s="91"/>
    </row>
    <row r="64" spans="2:42">
      <c r="AG64" s="91"/>
      <c r="AH64" s="91"/>
      <c r="AI64" s="91"/>
      <c r="AJ64" s="91"/>
      <c r="AK64" s="91"/>
      <c r="AL64" s="91"/>
      <c r="AM64" s="91"/>
      <c r="AN64" s="91"/>
      <c r="AO64" s="91"/>
      <c r="AP64" s="91"/>
    </row>
    <row r="65" spans="33:42">
      <c r="AG65" s="91"/>
      <c r="AH65" s="91"/>
      <c r="AI65" s="91"/>
      <c r="AJ65" s="91"/>
      <c r="AK65" s="91"/>
      <c r="AL65" s="91"/>
      <c r="AM65" s="91"/>
      <c r="AN65" s="91"/>
      <c r="AO65" s="91"/>
      <c r="AP65" s="91"/>
    </row>
    <row r="66" spans="33:42">
      <c r="AG66" s="91"/>
      <c r="AH66" s="91"/>
      <c r="AI66" s="91"/>
      <c r="AJ66" s="91"/>
      <c r="AK66" s="91"/>
      <c r="AL66" s="91"/>
      <c r="AM66" s="91"/>
      <c r="AN66" s="91"/>
      <c r="AO66" s="91"/>
      <c r="AP66" s="91"/>
    </row>
    <row r="67" spans="33:42">
      <c r="AG67" s="91"/>
      <c r="AH67" s="91"/>
      <c r="AI67" s="91"/>
      <c r="AJ67" s="91"/>
      <c r="AK67" s="91"/>
      <c r="AL67" s="91"/>
      <c r="AM67" s="91"/>
      <c r="AN67" s="91"/>
      <c r="AO67" s="91"/>
      <c r="AP67" s="91"/>
    </row>
    <row r="68" spans="33:42">
      <c r="AG68" s="91"/>
      <c r="AH68" s="91"/>
      <c r="AI68" s="91"/>
      <c r="AJ68" s="91"/>
      <c r="AK68" s="91"/>
      <c r="AL68" s="91"/>
      <c r="AM68" s="91"/>
      <c r="AN68" s="91"/>
      <c r="AO68" s="91"/>
      <c r="AP68" s="91"/>
    </row>
    <row r="69" spans="33:42">
      <c r="AG69" s="91"/>
      <c r="AH69" s="91"/>
      <c r="AI69" s="91"/>
      <c r="AJ69" s="91"/>
      <c r="AK69" s="91"/>
      <c r="AL69" s="91"/>
      <c r="AM69" s="91"/>
      <c r="AN69" s="91"/>
      <c r="AO69" s="91"/>
      <c r="AP69" s="91"/>
    </row>
    <row r="70" spans="33:42">
      <c r="AG70" s="91"/>
      <c r="AH70" s="91"/>
      <c r="AI70" s="91"/>
      <c r="AJ70" s="91"/>
      <c r="AK70" s="91"/>
      <c r="AL70" s="91"/>
      <c r="AM70" s="91"/>
      <c r="AN70" s="91"/>
      <c r="AO70" s="91"/>
      <c r="AP70" s="91"/>
    </row>
    <row r="71" spans="33:42">
      <c r="AG71" s="91"/>
      <c r="AH71" s="91"/>
      <c r="AI71" s="91"/>
      <c r="AJ71" s="91"/>
      <c r="AK71" s="91"/>
      <c r="AL71" s="91"/>
      <c r="AM71" s="91"/>
      <c r="AN71" s="91"/>
      <c r="AO71" s="91"/>
      <c r="AP71" s="65"/>
    </row>
    <row r="72" spans="33:42">
      <c r="AG72" s="91"/>
      <c r="AH72" s="91"/>
      <c r="AI72" s="91"/>
      <c r="AJ72" s="91"/>
      <c r="AK72" s="91"/>
      <c r="AL72" s="91"/>
      <c r="AM72" s="91"/>
      <c r="AN72" s="91"/>
      <c r="AO72" s="91"/>
      <c r="AP72" s="65"/>
    </row>
    <row r="73" spans="33:42">
      <c r="AG73" s="91"/>
      <c r="AH73" s="91"/>
      <c r="AI73" s="91"/>
      <c r="AJ73" s="91"/>
      <c r="AK73" s="91"/>
      <c r="AL73" s="91"/>
      <c r="AM73" s="91"/>
      <c r="AN73" s="91"/>
      <c r="AO73" s="91"/>
      <c r="AP73" s="65"/>
    </row>
    <row r="74" spans="33:42">
      <c r="AG74" s="91"/>
      <c r="AH74" s="91"/>
      <c r="AI74" s="91"/>
      <c r="AJ74" s="91"/>
      <c r="AK74" s="91"/>
      <c r="AL74" s="91"/>
      <c r="AM74" s="91"/>
      <c r="AN74" s="91"/>
      <c r="AO74" s="91"/>
      <c r="AP74" s="65"/>
    </row>
    <row r="75" spans="33:42">
      <c r="AG75" s="91"/>
      <c r="AH75" s="91"/>
      <c r="AI75" s="91"/>
      <c r="AJ75" s="91"/>
      <c r="AK75" s="91"/>
      <c r="AL75" s="91"/>
      <c r="AM75" s="91"/>
      <c r="AN75" s="91"/>
      <c r="AO75" s="91"/>
      <c r="AP75" s="65"/>
    </row>
    <row r="76" spans="33:42">
      <c r="AG76" s="91"/>
      <c r="AH76" s="91"/>
      <c r="AI76" s="91"/>
      <c r="AJ76" s="91"/>
      <c r="AK76" s="91"/>
      <c r="AL76" s="91"/>
      <c r="AM76" s="91"/>
      <c r="AN76" s="91"/>
      <c r="AO76" s="91"/>
      <c r="AP76" s="65"/>
    </row>
    <row r="77" spans="33:42">
      <c r="AG77" s="91"/>
      <c r="AH77" s="91"/>
      <c r="AI77" s="91"/>
      <c r="AJ77" s="91"/>
      <c r="AK77" s="91"/>
      <c r="AL77" s="91"/>
      <c r="AM77" s="91"/>
      <c r="AN77" s="91"/>
      <c r="AO77" s="91"/>
      <c r="AP77" s="65"/>
    </row>
    <row r="78" spans="33:42">
      <c r="AG78" s="91"/>
      <c r="AH78" s="91"/>
      <c r="AI78" s="91"/>
      <c r="AJ78" s="91"/>
      <c r="AK78" s="91"/>
      <c r="AL78" s="91"/>
      <c r="AM78" s="91"/>
      <c r="AN78" s="91"/>
      <c r="AO78" s="91"/>
      <c r="AP78" s="65"/>
    </row>
    <row r="79" spans="33:42">
      <c r="AG79" s="91"/>
      <c r="AH79" s="91"/>
      <c r="AI79" s="91"/>
      <c r="AJ79" s="91"/>
      <c r="AK79" s="91"/>
      <c r="AL79" s="91"/>
      <c r="AM79" s="91"/>
      <c r="AN79" s="91"/>
      <c r="AO79" s="91"/>
      <c r="AP79" s="65"/>
    </row>
    <row r="80" spans="33:42">
      <c r="AG80" s="91"/>
      <c r="AH80" s="91"/>
      <c r="AI80" s="91"/>
      <c r="AJ80" s="91"/>
      <c r="AK80" s="91"/>
      <c r="AL80" s="91"/>
      <c r="AM80" s="91"/>
      <c r="AN80" s="91"/>
      <c r="AO80" s="91"/>
      <c r="AP80" s="65"/>
    </row>
  </sheetData>
  <protectedRanges>
    <protectedRange sqref="J15:AE46" name="範囲5"/>
    <protectedRange sqref="B15:H46" name="範囲4"/>
    <protectedRange sqref="D5:K9 D10:J10" name="範囲2"/>
    <protectedRange sqref="D4:K4" name="範囲1"/>
    <protectedRange sqref="T5:T8" name="範囲3_1"/>
  </protectedRanges>
  <mergeCells count="24">
    <mergeCell ref="A10:C10"/>
    <mergeCell ref="D10:J10"/>
    <mergeCell ref="S10:U10"/>
    <mergeCell ref="J12:AE12"/>
    <mergeCell ref="J13:L13"/>
    <mergeCell ref="M13:O13"/>
    <mergeCell ref="P13:R13"/>
    <mergeCell ref="S13:U13"/>
    <mergeCell ref="V13:W13"/>
    <mergeCell ref="X13:Y13"/>
    <mergeCell ref="Z13:AA13"/>
    <mergeCell ref="AB13:AC13"/>
    <mergeCell ref="AD13:AE13"/>
    <mergeCell ref="F12:I13"/>
    <mergeCell ref="D7:J7"/>
    <mergeCell ref="N7:Q7"/>
    <mergeCell ref="D8:J8"/>
    <mergeCell ref="N8:Q8"/>
    <mergeCell ref="D9:J9"/>
    <mergeCell ref="D4:J4"/>
    <mergeCell ref="D5:J5"/>
    <mergeCell ref="N5:Q5"/>
    <mergeCell ref="D6:J6"/>
    <mergeCell ref="N6:Q6"/>
  </mergeCells>
  <phoneticPr fontId="19"/>
  <conditionalFormatting sqref="T9">
    <cfRule type="cellIs" dxfId="2" priority="3" stopIfTrue="1" operator="equal">
      <formula>0</formula>
    </cfRule>
  </conditionalFormatting>
  <conditionalFormatting sqref="W5:W9">
    <cfRule type="cellIs" dxfId="1" priority="1" stopIfTrue="1" operator="equal">
      <formula>0</formula>
    </cfRule>
  </conditionalFormatting>
  <dataValidations count="6">
    <dataValidation type="list" allowBlank="1" showInputMessage="1" showErrorMessage="1" sqref="G15:H46" xr:uid="{00000000-0002-0000-0000-000000000000}">
      <formula1>#REF!</formula1>
    </dataValidation>
    <dataValidation type="list" allowBlank="1" showInputMessage="1" showErrorMessage="1" sqref="F47" xr:uid="{00000000-0002-0000-0000-000001000000}">
      <formula1>"小学1.2年,小学3.4年,小学5.6年,中学,高校,一般,30才以上,40才以上,50才以上,60才以上,70才以上"</formula1>
    </dataValidation>
    <dataValidation type="list" allowBlank="1" showInputMessage="1" showErrorMessage="1" sqref="G47" xr:uid="{00000000-0002-0000-0000-000002000000}">
      <formula1>"男子,女子"</formula1>
    </dataValidation>
    <dataValidation type="list" allowBlank="1" showInputMessage="1" showErrorMessage="1" sqref="H47" xr:uid="{00000000-0002-0000-0000-000004000000}">
      <formula1>"A,B"</formula1>
    </dataValidation>
    <dataValidation allowBlank="1" showInputMessage="1" showErrorMessage="1" sqref="D15:D46" xr:uid="{00000000-0002-0000-0000-000005000000}"/>
    <dataValidation type="list" showInputMessage="1" showErrorMessage="1" sqref="F15:F16" xr:uid="{00000000-0002-0000-0000-000006000000}">
      <formula1>$AG$55:$AG$84</formula1>
    </dataValidation>
  </dataValidations>
  <hyperlinks>
    <hyperlink ref="W1" r:id="rId1" xr:uid="{00000000-0004-0000-0000-000000000000}"/>
  </hyperlinks>
  <pageMargins left="0.78740157480314998" right="0.78740157480314998" top="0.78740157480314998" bottom="0.78740157480314998" header="0.511811023622047" footer="0.511811023622047"/>
  <pageSetup paperSize="8" fitToHeight="0" orientation="landscape" r:id="rId2"/>
  <headerFooter alignWithMargins="0">
    <oddFooter>&amp;L&amp;F,&amp;A&amp;C&amp;P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3000000}">
          <x14:formula1>
            <xm:f>種目一覧!$B$3:$B$38</xm:f>
          </x14:formula1>
          <xm:sqref>F17:F46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P47"/>
  <sheetViews>
    <sheetView workbookViewId="0">
      <selection activeCell="L4" sqref="L4"/>
    </sheetView>
  </sheetViews>
  <sheetFormatPr defaultColWidth="9" defaultRowHeight="13.2"/>
  <cols>
    <col min="1" max="1" width="3.109375" customWidth="1"/>
    <col min="2" max="2" width="40.6640625" customWidth="1"/>
    <col min="3" max="3" width="15.6640625" hidden="1" customWidth="1"/>
    <col min="4" max="4" width="11.6640625" hidden="1" customWidth="1"/>
    <col min="5" max="5" width="20.6640625" customWidth="1"/>
    <col min="6" max="8" width="4.6640625" hidden="1" customWidth="1"/>
    <col min="9" max="12" width="20.6640625" customWidth="1"/>
    <col min="13" max="13" width="15.6640625" customWidth="1"/>
    <col min="14" max="14" width="9" customWidth="1"/>
    <col min="15" max="15" width="31.44140625" hidden="1" customWidth="1"/>
  </cols>
  <sheetData>
    <row r="1" spans="1:16" ht="26.4">
      <c r="A1" s="29" t="s">
        <v>145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6">
      <c r="L2" s="21" t="s">
        <v>2</v>
      </c>
      <c r="N2" s="21"/>
    </row>
    <row r="3" spans="1:16">
      <c r="L3" s="134" t="s">
        <v>146</v>
      </c>
      <c r="N3" s="21"/>
    </row>
    <row r="4" spans="1:16" ht="24.9" customHeight="1">
      <c r="A4" s="14"/>
      <c r="B4" s="15" t="s">
        <v>4</v>
      </c>
      <c r="C4" s="15"/>
      <c r="E4" s="131">
        <f>申込一覧表!D4</f>
        <v>0</v>
      </c>
      <c r="F4" s="131"/>
      <c r="G4" s="131"/>
      <c r="H4" s="131"/>
      <c r="I4" s="131"/>
      <c r="J4" s="22"/>
      <c r="K4" s="22"/>
      <c r="L4" s="22"/>
      <c r="M4" s="22"/>
      <c r="N4" s="22"/>
      <c r="O4" s="22"/>
      <c r="P4" s="22"/>
    </row>
    <row r="6" spans="1:16">
      <c r="K6" s="23"/>
      <c r="L6" s="23"/>
    </row>
    <row r="7" spans="1:16" s="12" customFormat="1">
      <c r="A7" s="132" t="s">
        <v>33</v>
      </c>
      <c r="B7" s="124" t="s">
        <v>78</v>
      </c>
      <c r="C7" s="124" t="s">
        <v>34</v>
      </c>
      <c r="D7" s="124" t="s">
        <v>35</v>
      </c>
      <c r="E7" s="125" t="s">
        <v>22</v>
      </c>
      <c r="F7" s="126"/>
      <c r="G7" s="126"/>
      <c r="H7" s="127"/>
      <c r="I7" s="124" t="s">
        <v>79</v>
      </c>
      <c r="J7" s="124"/>
      <c r="K7" s="124"/>
      <c r="L7" s="124"/>
      <c r="M7" s="124"/>
    </row>
    <row r="8" spans="1:16" s="12" customFormat="1" ht="17.25" customHeight="1">
      <c r="A8" s="133"/>
      <c r="B8" s="124"/>
      <c r="C8" s="124"/>
      <c r="D8" s="124"/>
      <c r="E8" s="128"/>
      <c r="F8" s="129"/>
      <c r="G8" s="129"/>
      <c r="H8" s="130"/>
      <c r="I8" s="24" t="s">
        <v>80</v>
      </c>
      <c r="J8" s="24" t="s">
        <v>81</v>
      </c>
      <c r="K8" s="24" t="s">
        <v>82</v>
      </c>
      <c r="L8" s="24" t="s">
        <v>83</v>
      </c>
      <c r="M8" s="124"/>
    </row>
    <row r="9" spans="1:16" ht="24.9" customHeight="1">
      <c r="A9" s="16" t="s">
        <v>56</v>
      </c>
      <c r="B9" s="18" t="s">
        <v>84</v>
      </c>
      <c r="C9" s="18" t="s">
        <v>60</v>
      </c>
      <c r="D9" s="19"/>
      <c r="E9" s="17" t="s">
        <v>85</v>
      </c>
      <c r="F9" s="17"/>
      <c r="G9" s="17"/>
      <c r="H9" s="20"/>
      <c r="I9" s="17" t="s">
        <v>86</v>
      </c>
      <c r="J9" s="17" t="s">
        <v>87</v>
      </c>
      <c r="K9" s="17" t="s">
        <v>88</v>
      </c>
      <c r="L9" s="17" t="s">
        <v>89</v>
      </c>
      <c r="M9" s="18"/>
      <c r="N9" s="12"/>
      <c r="O9" s="12"/>
      <c r="P9" s="12"/>
    </row>
    <row r="10" spans="1:16" ht="24.9" customHeight="1">
      <c r="A10" s="16">
        <v>1</v>
      </c>
      <c r="B10" s="100"/>
      <c r="C10" s="100"/>
      <c r="D10" s="100"/>
      <c r="E10" s="101"/>
      <c r="F10" s="101"/>
      <c r="G10" s="101"/>
      <c r="H10" s="102"/>
      <c r="I10" s="103"/>
      <c r="J10" s="103"/>
      <c r="K10" s="103"/>
      <c r="L10" s="103"/>
      <c r="M10" s="18"/>
      <c r="N10" s="12"/>
      <c r="O10" s="12"/>
      <c r="P10" s="12"/>
    </row>
    <row r="11" spans="1:16" ht="24.9" customHeight="1">
      <c r="A11" s="16">
        <v>2</v>
      </c>
      <c r="B11" s="100"/>
      <c r="C11" s="100"/>
      <c r="D11" s="100"/>
      <c r="E11" s="101"/>
      <c r="F11" s="101"/>
      <c r="G11" s="101"/>
      <c r="H11" s="102"/>
      <c r="I11" s="103"/>
      <c r="J11" s="103"/>
      <c r="K11" s="103"/>
      <c r="L11" s="103"/>
      <c r="M11" s="18"/>
      <c r="N11" s="12"/>
      <c r="O11" s="12"/>
      <c r="P11" s="12"/>
    </row>
    <row r="12" spans="1:16" ht="24.9" customHeight="1">
      <c r="A12" s="16">
        <v>3</v>
      </c>
      <c r="B12" s="100"/>
      <c r="C12" s="100"/>
      <c r="D12" s="100"/>
      <c r="E12" s="101"/>
      <c r="F12" s="101"/>
      <c r="G12" s="101"/>
      <c r="H12" s="102"/>
      <c r="I12" s="103"/>
      <c r="J12" s="103"/>
      <c r="K12" s="103"/>
      <c r="L12" s="103"/>
      <c r="M12" s="18"/>
      <c r="N12" s="12"/>
      <c r="O12" s="12"/>
      <c r="P12" s="12"/>
    </row>
    <row r="13" spans="1:16" ht="24.9" customHeight="1">
      <c r="A13" s="16">
        <v>4</v>
      </c>
      <c r="B13" s="100"/>
      <c r="C13" s="100"/>
      <c r="D13" s="100"/>
      <c r="E13" s="101"/>
      <c r="F13" s="101"/>
      <c r="G13" s="101"/>
      <c r="H13" s="102"/>
      <c r="I13" s="103"/>
      <c r="J13" s="103"/>
      <c r="K13" s="103"/>
      <c r="L13" s="103"/>
      <c r="M13" s="18"/>
      <c r="O13" s="25"/>
      <c r="P13" s="25"/>
    </row>
    <row r="14" spans="1:16" ht="24.9" customHeight="1">
      <c r="A14" s="16">
        <v>5</v>
      </c>
      <c r="B14" s="100"/>
      <c r="C14" s="100"/>
      <c r="D14" s="100"/>
      <c r="E14" s="101"/>
      <c r="F14" s="101"/>
      <c r="G14" s="101"/>
      <c r="H14" s="102"/>
      <c r="I14" s="103"/>
      <c r="J14" s="103"/>
      <c r="K14" s="103"/>
      <c r="L14" s="103"/>
      <c r="M14" s="18"/>
      <c r="O14" s="25"/>
      <c r="P14" s="25"/>
    </row>
    <row r="15" spans="1:16" ht="24.9" customHeight="1">
      <c r="A15" s="16">
        <v>6</v>
      </c>
      <c r="B15" s="100"/>
      <c r="C15" s="100"/>
      <c r="D15" s="100"/>
      <c r="E15" s="101"/>
      <c r="F15" s="101"/>
      <c r="G15" s="101"/>
      <c r="H15" s="102"/>
      <c r="I15" s="103"/>
      <c r="J15" s="103"/>
      <c r="K15" s="103"/>
      <c r="L15" s="103"/>
      <c r="M15" s="18"/>
      <c r="O15" s="25"/>
      <c r="P15" s="25"/>
    </row>
    <row r="16" spans="1:16" ht="24.9" customHeight="1">
      <c r="A16" s="16">
        <v>7</v>
      </c>
      <c r="B16" s="100"/>
      <c r="C16" s="100"/>
      <c r="D16" s="100"/>
      <c r="E16" s="101"/>
      <c r="F16" s="101"/>
      <c r="G16" s="101"/>
      <c r="H16" s="102"/>
      <c r="I16" s="103"/>
      <c r="J16" s="103"/>
      <c r="K16" s="103"/>
      <c r="L16" s="103"/>
      <c r="M16" s="18"/>
      <c r="O16" s="25"/>
      <c r="P16" s="25"/>
    </row>
    <row r="17" spans="1:15" ht="24.9" customHeight="1">
      <c r="A17" s="16">
        <v>8</v>
      </c>
      <c r="B17" s="100"/>
      <c r="C17" s="100"/>
      <c r="D17" s="100"/>
      <c r="E17" s="101"/>
      <c r="F17" s="101"/>
      <c r="G17" s="101"/>
      <c r="H17" s="102"/>
      <c r="I17" s="103"/>
      <c r="J17" s="103"/>
      <c r="K17" s="103"/>
      <c r="L17" s="103"/>
      <c r="M17" s="18"/>
      <c r="O17" s="25"/>
    </row>
    <row r="18" spans="1:15" ht="24.9" customHeight="1">
      <c r="A18" s="16">
        <v>9</v>
      </c>
      <c r="B18" s="100"/>
      <c r="C18" s="100"/>
      <c r="D18" s="100"/>
      <c r="E18" s="101"/>
      <c r="F18" s="101"/>
      <c r="G18" s="101"/>
      <c r="H18" s="102"/>
      <c r="I18" s="103"/>
      <c r="J18" s="103"/>
      <c r="K18" s="103"/>
      <c r="L18" s="103"/>
      <c r="M18" s="18"/>
      <c r="O18" s="12"/>
    </row>
    <row r="19" spans="1:15" ht="24.9" customHeight="1">
      <c r="A19" s="16">
        <v>10</v>
      </c>
      <c r="B19" s="100"/>
      <c r="C19" s="100"/>
      <c r="D19" s="100"/>
      <c r="E19" s="101"/>
      <c r="F19" s="101"/>
      <c r="G19" s="101"/>
      <c r="H19" s="102"/>
      <c r="I19" s="103"/>
      <c r="J19" s="103"/>
      <c r="K19" s="103"/>
      <c r="L19" s="103"/>
      <c r="M19" s="18"/>
      <c r="O19" s="12"/>
    </row>
    <row r="20" spans="1:15" ht="24.9" customHeight="1">
      <c r="A20" s="16">
        <v>11</v>
      </c>
      <c r="B20" s="100"/>
      <c r="C20" s="100"/>
      <c r="D20" s="100"/>
      <c r="E20" s="101"/>
      <c r="F20" s="101"/>
      <c r="G20" s="101"/>
      <c r="H20" s="102"/>
      <c r="I20" s="103"/>
      <c r="J20" s="103"/>
      <c r="K20" s="103"/>
      <c r="L20" s="103"/>
      <c r="M20" s="18"/>
      <c r="O20" s="12"/>
    </row>
    <row r="21" spans="1:15" ht="24.9" customHeight="1">
      <c r="A21" s="16">
        <v>12</v>
      </c>
      <c r="B21" s="100"/>
      <c r="C21" s="100"/>
      <c r="D21" s="100"/>
      <c r="E21" s="101"/>
      <c r="F21" s="101"/>
      <c r="G21" s="101"/>
      <c r="H21" s="102"/>
      <c r="I21" s="103"/>
      <c r="J21" s="103"/>
      <c r="K21" s="103"/>
      <c r="L21" s="103"/>
      <c r="M21" s="18"/>
      <c r="O21" s="25"/>
    </row>
    <row r="22" spans="1:15" ht="24.9" customHeight="1">
      <c r="A22" s="16">
        <v>13</v>
      </c>
      <c r="B22" s="100"/>
      <c r="C22" s="100"/>
      <c r="D22" s="100"/>
      <c r="E22" s="101"/>
      <c r="F22" s="101"/>
      <c r="G22" s="101"/>
      <c r="H22" s="102"/>
      <c r="I22" s="103"/>
      <c r="J22" s="103"/>
      <c r="K22" s="103"/>
      <c r="L22" s="103"/>
      <c r="M22" s="18"/>
      <c r="O22" s="25"/>
    </row>
    <row r="23" spans="1:15" ht="24.9" customHeight="1">
      <c r="A23" s="16">
        <v>14</v>
      </c>
      <c r="B23" s="100"/>
      <c r="C23" s="100"/>
      <c r="D23" s="100"/>
      <c r="E23" s="101"/>
      <c r="F23" s="101"/>
      <c r="G23" s="101"/>
      <c r="H23" s="102"/>
      <c r="I23" s="103"/>
      <c r="J23" s="103"/>
      <c r="K23" s="103"/>
      <c r="L23" s="103"/>
      <c r="M23" s="18"/>
      <c r="O23" s="25"/>
    </row>
    <row r="24" spans="1:15" ht="24.9" customHeight="1">
      <c r="A24" s="16">
        <v>19</v>
      </c>
      <c r="B24" s="100"/>
      <c r="C24" s="100"/>
      <c r="D24" s="100"/>
      <c r="E24" s="101"/>
      <c r="F24" s="101"/>
      <c r="G24" s="101"/>
      <c r="H24" s="102"/>
      <c r="I24" s="103"/>
      <c r="J24" s="103"/>
      <c r="K24" s="103"/>
      <c r="L24" s="103"/>
      <c r="M24" s="18"/>
      <c r="O24" s="25"/>
    </row>
    <row r="25" spans="1:15" ht="24.9" customHeight="1">
      <c r="A25" s="16">
        <v>20</v>
      </c>
      <c r="B25" s="100"/>
      <c r="C25" s="100"/>
      <c r="D25" s="100"/>
      <c r="E25" s="101"/>
      <c r="F25" s="101"/>
      <c r="G25" s="101"/>
      <c r="H25" s="102"/>
      <c r="I25" s="103"/>
      <c r="J25" s="103"/>
      <c r="K25" s="103"/>
      <c r="L25" s="103"/>
      <c r="M25" s="18"/>
      <c r="O25" s="25"/>
    </row>
    <row r="26" spans="1:15" ht="24.9" customHeight="1">
      <c r="A26" s="16">
        <v>21</v>
      </c>
      <c r="B26" s="100"/>
      <c r="C26" s="100"/>
      <c r="D26" s="100"/>
      <c r="E26" s="101"/>
      <c r="F26" s="101"/>
      <c r="G26" s="101"/>
      <c r="H26" s="102"/>
      <c r="I26" s="103"/>
      <c r="J26" s="103"/>
      <c r="K26" s="103"/>
      <c r="L26" s="103"/>
      <c r="M26" s="18"/>
    </row>
    <row r="27" spans="1:15" ht="24.9" customHeight="1">
      <c r="A27" s="16">
        <v>22</v>
      </c>
      <c r="B27" s="100"/>
      <c r="C27" s="100"/>
      <c r="D27" s="100"/>
      <c r="E27" s="101"/>
      <c r="F27" s="101"/>
      <c r="G27" s="101"/>
      <c r="H27" s="102"/>
      <c r="I27" s="103"/>
      <c r="J27" s="103"/>
      <c r="K27" s="103"/>
      <c r="L27" s="103"/>
      <c r="M27" s="18"/>
    </row>
    <row r="28" spans="1:15" ht="24.9" customHeight="1">
      <c r="A28" s="16">
        <v>23</v>
      </c>
      <c r="B28" s="100"/>
      <c r="C28" s="100"/>
      <c r="D28" s="100"/>
      <c r="E28" s="101"/>
      <c r="F28" s="101"/>
      <c r="G28" s="101"/>
      <c r="H28" s="102"/>
      <c r="I28" s="103"/>
      <c r="J28" s="103"/>
      <c r="K28" s="103"/>
      <c r="L28" s="103"/>
      <c r="M28" s="18"/>
    </row>
    <row r="29" spans="1:15" ht="24.9" customHeight="1">
      <c r="A29" s="16">
        <v>24</v>
      </c>
      <c r="B29" s="100"/>
      <c r="C29" s="100"/>
      <c r="D29" s="100"/>
      <c r="E29" s="101"/>
      <c r="F29" s="101"/>
      <c r="G29" s="101"/>
      <c r="H29" s="102"/>
      <c r="I29" s="103"/>
      <c r="J29" s="103"/>
      <c r="K29" s="103"/>
      <c r="L29" s="103"/>
      <c r="M29" s="18"/>
    </row>
    <row r="30" spans="1:15" ht="24.9" customHeight="1">
      <c r="A30" s="16" t="s">
        <v>90</v>
      </c>
      <c r="B30" s="100"/>
      <c r="C30" s="100"/>
      <c r="D30" s="100"/>
      <c r="E30" s="101"/>
      <c r="F30" s="101"/>
      <c r="G30" s="101"/>
      <c r="H30" s="102"/>
      <c r="I30" s="103"/>
      <c r="J30" s="103"/>
      <c r="K30" s="103"/>
      <c r="L30" s="103"/>
      <c r="M30" s="18"/>
    </row>
    <row r="31" spans="1:15">
      <c r="B31" t="s">
        <v>91</v>
      </c>
    </row>
    <row r="32" spans="1:15">
      <c r="B32" t="s">
        <v>92</v>
      </c>
      <c r="O32" t="s">
        <v>93</v>
      </c>
    </row>
    <row r="33" spans="2:15">
      <c r="B33" t="s">
        <v>94</v>
      </c>
      <c r="O33" t="s">
        <v>95</v>
      </c>
    </row>
    <row r="34" spans="2:15">
      <c r="O34" t="s">
        <v>96</v>
      </c>
    </row>
    <row r="35" spans="2:15">
      <c r="O35" t="s">
        <v>97</v>
      </c>
    </row>
    <row r="36" spans="2:15">
      <c r="O36" t="s">
        <v>98</v>
      </c>
    </row>
    <row r="37" spans="2:15">
      <c r="O37" t="s">
        <v>99</v>
      </c>
    </row>
    <row r="38" spans="2:15">
      <c r="O38" t="s">
        <v>100</v>
      </c>
    </row>
    <row r="39" spans="2:15">
      <c r="O39" t="s">
        <v>101</v>
      </c>
    </row>
    <row r="40" spans="2:15">
      <c r="O40" t="s">
        <v>102</v>
      </c>
    </row>
    <row r="41" spans="2:15">
      <c r="O41" t="s">
        <v>103</v>
      </c>
    </row>
    <row r="42" spans="2:15">
      <c r="O42" t="s">
        <v>104</v>
      </c>
    </row>
    <row r="43" spans="2:15">
      <c r="O43" t="s">
        <v>105</v>
      </c>
    </row>
    <row r="44" spans="2:15">
      <c r="O44" t="s">
        <v>106</v>
      </c>
    </row>
    <row r="45" spans="2:15">
      <c r="O45" t="s">
        <v>107</v>
      </c>
    </row>
    <row r="46" spans="2:15">
      <c r="O46" t="s">
        <v>108</v>
      </c>
    </row>
    <row r="47" spans="2:15">
      <c r="O47" t="s">
        <v>109</v>
      </c>
    </row>
  </sheetData>
  <protectedRanges>
    <protectedRange sqref="I24:L30 I22:K23 I9:L17 I18:J18 L18 I19:L21" name="範囲5"/>
    <protectedRange sqref="E4:H4" name="範囲1"/>
  </protectedRanges>
  <mergeCells count="8">
    <mergeCell ref="M7:M8"/>
    <mergeCell ref="E7:H8"/>
    <mergeCell ref="E4:I4"/>
    <mergeCell ref="I7:L7"/>
    <mergeCell ref="A7:A8"/>
    <mergeCell ref="B7:B8"/>
    <mergeCell ref="C7:C8"/>
    <mergeCell ref="D7:D8"/>
  </mergeCells>
  <phoneticPr fontId="19"/>
  <conditionalFormatting sqref="E4">
    <cfRule type="cellIs" dxfId="0" priority="1" stopIfTrue="1" operator="equal">
      <formula>0</formula>
    </cfRule>
  </conditionalFormatting>
  <dataValidations count="4">
    <dataValidation type="list" allowBlank="1" showInputMessage="1" showErrorMessage="1" sqref="E10:E30" xr:uid="{00000000-0002-0000-0100-000000000000}">
      <formula1>$O$32:$O$47</formula1>
    </dataValidation>
    <dataValidation type="list" allowBlank="1" showInputMessage="1" showErrorMessage="1" sqref="F26:F30" xr:uid="{00000000-0002-0000-0100-000001000000}">
      <formula1>"男子,女子"</formula1>
    </dataValidation>
    <dataValidation type="list" allowBlank="1" showInputMessage="1" showErrorMessage="1" sqref="F9:F25" xr:uid="{00000000-0002-0000-0100-000002000000}">
      <formula1>"男子,女子,混合"</formula1>
    </dataValidation>
    <dataValidation type="list" allowBlank="1" showInputMessage="1" showErrorMessage="1" sqref="G9:G30" xr:uid="{00000000-0002-0000-0100-000003000000}">
      <formula1>"A,B"</formula1>
    </dataValidation>
  </dataValidations>
  <pageMargins left="0.78740157480314998" right="0.78740157480314998" top="0.78740157480314998" bottom="0.78740157480314998" header="0.511811023622047" footer="0.511811023622047"/>
  <pageSetup paperSize="8" fitToHeight="5" orientation="landscape"/>
  <headerFooter alignWithMargins="0">
    <oddFooter>&amp;L&amp;F,&amp;A&amp;C&amp;P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X38"/>
  <sheetViews>
    <sheetView workbookViewId="0">
      <pane ySplit="1" topLeftCell="A2" activePane="bottomLeft" state="frozenSplit"/>
      <selection pane="bottomLeft" activeCell="D26" sqref="D26"/>
    </sheetView>
  </sheetViews>
  <sheetFormatPr defaultColWidth="9" defaultRowHeight="12"/>
  <cols>
    <col min="1" max="1" width="3.21875" style="1" customWidth="1"/>
    <col min="2" max="2" width="16.77734375" style="1" customWidth="1"/>
    <col min="3" max="3" width="4" style="2" customWidth="1"/>
    <col min="4" max="4" width="11.33203125" style="2" customWidth="1"/>
    <col min="5" max="5" width="4.77734375" style="2" customWidth="1"/>
    <col min="6" max="6" width="4.77734375" style="1" customWidth="1"/>
    <col min="7" max="24" width="5.6640625" style="1" customWidth="1"/>
    <col min="25" max="16384" width="9" style="1"/>
  </cols>
  <sheetData>
    <row r="1" spans="1:24" ht="12" customHeight="1">
      <c r="A1" s="3"/>
      <c r="B1" s="4" t="s">
        <v>30</v>
      </c>
      <c r="C1" s="5"/>
      <c r="D1" s="6"/>
      <c r="E1" s="6"/>
      <c r="F1" s="7"/>
      <c r="G1" s="4" t="s">
        <v>36</v>
      </c>
      <c r="H1" s="5"/>
      <c r="I1" s="11"/>
      <c r="J1" s="5" t="s">
        <v>37</v>
      </c>
      <c r="K1" s="5"/>
      <c r="L1" s="5"/>
      <c r="M1" s="4" t="s">
        <v>38</v>
      </c>
      <c r="N1" s="5"/>
      <c r="O1" s="11"/>
      <c r="P1" s="5" t="s">
        <v>39</v>
      </c>
      <c r="Q1" s="5"/>
      <c r="R1" s="5"/>
      <c r="S1" s="4" t="s">
        <v>110</v>
      </c>
      <c r="T1" s="11"/>
      <c r="U1" s="4" t="s">
        <v>111</v>
      </c>
      <c r="V1" s="11"/>
      <c r="W1" s="4" t="s">
        <v>112</v>
      </c>
      <c r="X1" s="11"/>
    </row>
    <row r="2" spans="1:24" ht="12" customHeight="1">
      <c r="A2" s="3"/>
      <c r="B2" s="8" t="s">
        <v>30</v>
      </c>
      <c r="C2" s="8" t="s">
        <v>113</v>
      </c>
      <c r="D2" s="8" t="s">
        <v>114</v>
      </c>
      <c r="E2" s="8" t="s">
        <v>115</v>
      </c>
      <c r="F2" s="8" t="s">
        <v>116</v>
      </c>
      <c r="G2" s="8" t="s">
        <v>50</v>
      </c>
      <c r="H2" s="8" t="s">
        <v>51</v>
      </c>
      <c r="I2" s="8" t="s">
        <v>52</v>
      </c>
      <c r="J2" s="8" t="s">
        <v>50</v>
      </c>
      <c r="K2" s="8" t="s">
        <v>51</v>
      </c>
      <c r="L2" s="8" t="s">
        <v>52</v>
      </c>
      <c r="M2" s="8" t="s">
        <v>50</v>
      </c>
      <c r="N2" s="8" t="s">
        <v>51</v>
      </c>
      <c r="O2" s="8" t="s">
        <v>52</v>
      </c>
      <c r="P2" s="8" t="s">
        <v>50</v>
      </c>
      <c r="Q2" s="8" t="s">
        <v>51</v>
      </c>
      <c r="R2" s="8" t="s">
        <v>52</v>
      </c>
      <c r="S2" s="8" t="s">
        <v>52</v>
      </c>
      <c r="T2" s="8" t="s">
        <v>53</v>
      </c>
      <c r="U2" s="8" t="s">
        <v>52</v>
      </c>
      <c r="V2" s="8" t="s">
        <v>53</v>
      </c>
      <c r="W2" s="8" t="s">
        <v>52</v>
      </c>
      <c r="X2" s="8" t="s">
        <v>53</v>
      </c>
    </row>
    <row r="3" spans="1:24" ht="16.5" customHeight="1">
      <c r="A3" s="3"/>
      <c r="B3" s="9" t="str">
        <f>D3&amp;E3&amp;F3</f>
        <v>小学１・２年女個人</v>
      </c>
      <c r="C3" s="10">
        <v>1</v>
      </c>
      <c r="D3" s="10" t="s">
        <v>117</v>
      </c>
      <c r="E3" s="10" t="s">
        <v>118</v>
      </c>
      <c r="F3" s="10" t="s">
        <v>119</v>
      </c>
      <c r="G3" s="10" t="s">
        <v>120</v>
      </c>
      <c r="H3" s="10" t="s">
        <v>120</v>
      </c>
      <c r="I3" s="10" t="s">
        <v>121</v>
      </c>
      <c r="J3" s="10" t="s">
        <v>120</v>
      </c>
      <c r="K3" s="10" t="s">
        <v>120</v>
      </c>
      <c r="L3" s="10" t="s">
        <v>121</v>
      </c>
      <c r="M3" s="10" t="s">
        <v>120</v>
      </c>
      <c r="N3" s="10" t="s">
        <v>120</v>
      </c>
      <c r="O3" s="10" t="s">
        <v>121</v>
      </c>
      <c r="P3" s="10" t="s">
        <v>120</v>
      </c>
      <c r="Q3" s="10" t="s">
        <v>120</v>
      </c>
      <c r="R3" s="10" t="s">
        <v>121</v>
      </c>
      <c r="S3" s="10" t="s">
        <v>121</v>
      </c>
      <c r="T3" s="10" t="s">
        <v>121</v>
      </c>
      <c r="U3" s="10" t="s">
        <v>121</v>
      </c>
      <c r="V3" s="10" t="s">
        <v>121</v>
      </c>
      <c r="W3" s="10" t="s">
        <v>121</v>
      </c>
      <c r="X3" s="10" t="s">
        <v>121</v>
      </c>
    </row>
    <row r="4" spans="1:24" ht="16.5" customHeight="1">
      <c r="A4" s="3"/>
      <c r="B4" s="9" t="str">
        <f t="shared" ref="B4:B33" si="0">D4&amp;E4&amp;F4</f>
        <v>小学１・２年男個人</v>
      </c>
      <c r="C4" s="10">
        <v>2</v>
      </c>
      <c r="D4" s="10" t="s">
        <v>117</v>
      </c>
      <c r="E4" s="10" t="s">
        <v>122</v>
      </c>
      <c r="F4" s="10" t="s">
        <v>119</v>
      </c>
      <c r="G4" s="10" t="s">
        <v>120</v>
      </c>
      <c r="H4" s="10" t="s">
        <v>120</v>
      </c>
      <c r="I4" s="10" t="s">
        <v>121</v>
      </c>
      <c r="J4" s="10" t="s">
        <v>120</v>
      </c>
      <c r="K4" s="10" t="s">
        <v>120</v>
      </c>
      <c r="L4" s="10" t="s">
        <v>121</v>
      </c>
      <c r="M4" s="10" t="s">
        <v>120</v>
      </c>
      <c r="N4" s="10" t="s">
        <v>120</v>
      </c>
      <c r="O4" s="10" t="s">
        <v>121</v>
      </c>
      <c r="P4" s="10" t="s">
        <v>120</v>
      </c>
      <c r="Q4" s="10" t="s">
        <v>120</v>
      </c>
      <c r="R4" s="10" t="s">
        <v>121</v>
      </c>
      <c r="S4" s="10" t="s">
        <v>121</v>
      </c>
      <c r="T4" s="10" t="s">
        <v>121</v>
      </c>
      <c r="U4" s="10" t="s">
        <v>121</v>
      </c>
      <c r="V4" s="10" t="s">
        <v>121</v>
      </c>
      <c r="W4" s="10" t="s">
        <v>121</v>
      </c>
      <c r="X4" s="10" t="s">
        <v>121</v>
      </c>
    </row>
    <row r="5" spans="1:24" ht="16.5" customHeight="1">
      <c r="A5" s="3"/>
      <c r="B5" s="9" t="str">
        <f t="shared" si="0"/>
        <v>小学３・４年女個人</v>
      </c>
      <c r="C5" s="10">
        <v>3</v>
      </c>
      <c r="D5" s="10" t="s">
        <v>123</v>
      </c>
      <c r="E5" s="10" t="s">
        <v>118</v>
      </c>
      <c r="F5" s="10" t="s">
        <v>119</v>
      </c>
      <c r="G5" s="10" t="s">
        <v>120</v>
      </c>
      <c r="H5" s="10" t="s">
        <v>120</v>
      </c>
      <c r="I5" s="10" t="s">
        <v>121</v>
      </c>
      <c r="J5" s="10" t="s">
        <v>120</v>
      </c>
      <c r="K5" s="10" t="s">
        <v>120</v>
      </c>
      <c r="L5" s="10" t="s">
        <v>121</v>
      </c>
      <c r="M5" s="10" t="s">
        <v>120</v>
      </c>
      <c r="N5" s="10" t="s">
        <v>120</v>
      </c>
      <c r="O5" s="10" t="s">
        <v>121</v>
      </c>
      <c r="P5" s="10" t="s">
        <v>120</v>
      </c>
      <c r="Q5" s="10" t="s">
        <v>120</v>
      </c>
      <c r="R5" s="10" t="s">
        <v>121</v>
      </c>
      <c r="S5" s="10" t="s">
        <v>121</v>
      </c>
      <c r="T5" s="10" t="s">
        <v>121</v>
      </c>
      <c r="U5" s="10" t="s">
        <v>121</v>
      </c>
      <c r="V5" s="10" t="s">
        <v>121</v>
      </c>
      <c r="W5" s="10" t="s">
        <v>121</v>
      </c>
      <c r="X5" s="10" t="s">
        <v>121</v>
      </c>
    </row>
    <row r="6" spans="1:24" ht="16.5" customHeight="1">
      <c r="A6" s="3"/>
      <c r="B6" s="9" t="str">
        <f t="shared" si="0"/>
        <v>小学３・４年男個人</v>
      </c>
      <c r="C6" s="10">
        <v>4</v>
      </c>
      <c r="D6" s="10" t="s">
        <v>123</v>
      </c>
      <c r="E6" s="10" t="s">
        <v>122</v>
      </c>
      <c r="F6" s="10" t="s">
        <v>119</v>
      </c>
      <c r="G6" s="10" t="s">
        <v>120</v>
      </c>
      <c r="H6" s="10" t="s">
        <v>120</v>
      </c>
      <c r="I6" s="10" t="s">
        <v>121</v>
      </c>
      <c r="J6" s="10" t="s">
        <v>120</v>
      </c>
      <c r="K6" s="10" t="s">
        <v>120</v>
      </c>
      <c r="L6" s="10" t="s">
        <v>121</v>
      </c>
      <c r="M6" s="10" t="s">
        <v>120</v>
      </c>
      <c r="N6" s="10" t="s">
        <v>120</v>
      </c>
      <c r="O6" s="10" t="s">
        <v>121</v>
      </c>
      <c r="P6" s="10" t="s">
        <v>120</v>
      </c>
      <c r="Q6" s="10" t="s">
        <v>120</v>
      </c>
      <c r="R6" s="10" t="s">
        <v>121</v>
      </c>
      <c r="S6" s="10" t="s">
        <v>121</v>
      </c>
      <c r="T6" s="10" t="s">
        <v>121</v>
      </c>
      <c r="U6" s="10" t="s">
        <v>121</v>
      </c>
      <c r="V6" s="10" t="s">
        <v>121</v>
      </c>
      <c r="W6" s="10" t="s">
        <v>121</v>
      </c>
      <c r="X6" s="10" t="s">
        <v>121</v>
      </c>
    </row>
    <row r="7" spans="1:24" ht="16.5" customHeight="1">
      <c r="A7" s="3"/>
      <c r="B7" s="9" t="str">
        <f t="shared" si="0"/>
        <v>小学５・６年女個人</v>
      </c>
      <c r="C7" s="10">
        <v>5</v>
      </c>
      <c r="D7" s="10" t="s">
        <v>124</v>
      </c>
      <c r="E7" s="10" t="s">
        <v>118</v>
      </c>
      <c r="F7" s="10" t="s">
        <v>119</v>
      </c>
      <c r="G7" s="10" t="s">
        <v>121</v>
      </c>
      <c r="H7" s="10" t="s">
        <v>120</v>
      </c>
      <c r="I7" s="10" t="s">
        <v>120</v>
      </c>
      <c r="J7" s="10" t="s">
        <v>121</v>
      </c>
      <c r="K7" s="10" t="s">
        <v>120</v>
      </c>
      <c r="L7" s="10" t="s">
        <v>120</v>
      </c>
      <c r="M7" s="10" t="s">
        <v>121</v>
      </c>
      <c r="N7" s="10" t="s">
        <v>120</v>
      </c>
      <c r="O7" s="10" t="s">
        <v>120</v>
      </c>
      <c r="P7" s="10" t="s">
        <v>121</v>
      </c>
      <c r="Q7" s="10" t="s">
        <v>120</v>
      </c>
      <c r="R7" s="10" t="s">
        <v>120</v>
      </c>
      <c r="S7" s="10" t="s">
        <v>120</v>
      </c>
      <c r="T7" s="10" t="s">
        <v>121</v>
      </c>
      <c r="U7" s="10" t="s">
        <v>121</v>
      </c>
      <c r="V7" s="10" t="s">
        <v>121</v>
      </c>
      <c r="W7" s="10" t="s">
        <v>121</v>
      </c>
      <c r="X7" s="10" t="s">
        <v>121</v>
      </c>
    </row>
    <row r="8" spans="1:24" ht="16.5" customHeight="1">
      <c r="A8" s="3"/>
      <c r="B8" s="9" t="str">
        <f t="shared" si="0"/>
        <v>小学５・６年男個人</v>
      </c>
      <c r="C8" s="10">
        <v>6</v>
      </c>
      <c r="D8" s="10" t="s">
        <v>124</v>
      </c>
      <c r="E8" s="10" t="s">
        <v>122</v>
      </c>
      <c r="F8" s="10" t="s">
        <v>119</v>
      </c>
      <c r="G8" s="10" t="s">
        <v>121</v>
      </c>
      <c r="H8" s="10" t="s">
        <v>120</v>
      </c>
      <c r="I8" s="10" t="s">
        <v>120</v>
      </c>
      <c r="J8" s="10" t="s">
        <v>121</v>
      </c>
      <c r="K8" s="10" t="s">
        <v>120</v>
      </c>
      <c r="L8" s="10" t="s">
        <v>120</v>
      </c>
      <c r="M8" s="10" t="s">
        <v>121</v>
      </c>
      <c r="N8" s="10" t="s">
        <v>120</v>
      </c>
      <c r="O8" s="10" t="s">
        <v>120</v>
      </c>
      <c r="P8" s="10" t="s">
        <v>121</v>
      </c>
      <c r="Q8" s="10" t="s">
        <v>120</v>
      </c>
      <c r="R8" s="10" t="s">
        <v>120</v>
      </c>
      <c r="S8" s="10" t="s">
        <v>120</v>
      </c>
      <c r="T8" s="10" t="s">
        <v>121</v>
      </c>
      <c r="U8" s="10" t="s">
        <v>121</v>
      </c>
      <c r="V8" s="10" t="s">
        <v>121</v>
      </c>
      <c r="W8" s="10" t="s">
        <v>121</v>
      </c>
      <c r="X8" s="10" t="s">
        <v>121</v>
      </c>
    </row>
    <row r="9" spans="1:24" ht="16.5" customHeight="1">
      <c r="A9" s="3"/>
      <c r="B9" s="9" t="str">
        <f t="shared" si="0"/>
        <v>中学女子個人</v>
      </c>
      <c r="C9" s="10">
        <v>7</v>
      </c>
      <c r="D9" s="10" t="s">
        <v>125</v>
      </c>
      <c r="E9" s="10" t="s">
        <v>126</v>
      </c>
      <c r="F9" s="10" t="s">
        <v>119</v>
      </c>
      <c r="G9" s="10" t="s">
        <v>121</v>
      </c>
      <c r="H9" s="10" t="s">
        <v>120</v>
      </c>
      <c r="I9" s="10" t="s">
        <v>120</v>
      </c>
      <c r="J9" s="10" t="s">
        <v>121</v>
      </c>
      <c r="K9" s="10" t="s">
        <v>120</v>
      </c>
      <c r="L9" s="10" t="s">
        <v>120</v>
      </c>
      <c r="M9" s="10" t="s">
        <v>121</v>
      </c>
      <c r="N9" s="10" t="s">
        <v>120</v>
      </c>
      <c r="O9" s="10" t="s">
        <v>120</v>
      </c>
      <c r="P9" s="10" t="s">
        <v>121</v>
      </c>
      <c r="Q9" s="10" t="s">
        <v>120</v>
      </c>
      <c r="R9" s="10" t="s">
        <v>120</v>
      </c>
      <c r="S9" s="10" t="s">
        <v>120</v>
      </c>
      <c r="T9" s="10" t="s">
        <v>121</v>
      </c>
      <c r="U9" s="10" t="s">
        <v>121</v>
      </c>
      <c r="V9" s="10" t="s">
        <v>121</v>
      </c>
      <c r="W9" s="10" t="s">
        <v>121</v>
      </c>
      <c r="X9" s="10" t="s">
        <v>121</v>
      </c>
    </row>
    <row r="10" spans="1:24" ht="16.5" customHeight="1">
      <c r="A10" s="3"/>
      <c r="B10" s="9" t="str">
        <f t="shared" si="0"/>
        <v>中学男子個人</v>
      </c>
      <c r="C10" s="10">
        <v>8</v>
      </c>
      <c r="D10" s="10" t="s">
        <v>125</v>
      </c>
      <c r="E10" s="10" t="s">
        <v>127</v>
      </c>
      <c r="F10" s="10" t="s">
        <v>119</v>
      </c>
      <c r="G10" s="10" t="s">
        <v>121</v>
      </c>
      <c r="H10" s="10" t="s">
        <v>120</v>
      </c>
      <c r="I10" s="10" t="s">
        <v>120</v>
      </c>
      <c r="J10" s="10" t="s">
        <v>121</v>
      </c>
      <c r="K10" s="10" t="s">
        <v>120</v>
      </c>
      <c r="L10" s="10" t="s">
        <v>120</v>
      </c>
      <c r="M10" s="10" t="s">
        <v>121</v>
      </c>
      <c r="N10" s="10" t="s">
        <v>120</v>
      </c>
      <c r="O10" s="10" t="s">
        <v>120</v>
      </c>
      <c r="P10" s="10" t="s">
        <v>121</v>
      </c>
      <c r="Q10" s="10" t="s">
        <v>120</v>
      </c>
      <c r="R10" s="10" t="s">
        <v>120</v>
      </c>
      <c r="S10" s="10" t="s">
        <v>120</v>
      </c>
      <c r="T10" s="10" t="s">
        <v>121</v>
      </c>
      <c r="U10" s="10" t="s">
        <v>121</v>
      </c>
      <c r="V10" s="10" t="s">
        <v>121</v>
      </c>
      <c r="W10" s="10" t="s">
        <v>121</v>
      </c>
      <c r="X10" s="10" t="s">
        <v>121</v>
      </c>
    </row>
    <row r="11" spans="1:24" ht="16.5" customHeight="1">
      <c r="A11" s="3"/>
      <c r="B11" s="9" t="str">
        <f t="shared" si="0"/>
        <v>高校女子個人</v>
      </c>
      <c r="C11" s="10">
        <v>9</v>
      </c>
      <c r="D11" s="10" t="s">
        <v>128</v>
      </c>
      <c r="E11" s="10" t="s">
        <v>126</v>
      </c>
      <c r="F11" s="10" t="s">
        <v>119</v>
      </c>
      <c r="G11" s="10" t="s">
        <v>121</v>
      </c>
      <c r="H11" s="10" t="s">
        <v>120</v>
      </c>
      <c r="I11" s="10" t="s">
        <v>120</v>
      </c>
      <c r="J11" s="10" t="s">
        <v>121</v>
      </c>
      <c r="K11" s="10" t="s">
        <v>120</v>
      </c>
      <c r="L11" s="10" t="s">
        <v>120</v>
      </c>
      <c r="M11" s="10" t="s">
        <v>121</v>
      </c>
      <c r="N11" s="10" t="s">
        <v>120</v>
      </c>
      <c r="O11" s="10" t="s">
        <v>120</v>
      </c>
      <c r="P11" s="10" t="s">
        <v>121</v>
      </c>
      <c r="Q11" s="10" t="s">
        <v>120</v>
      </c>
      <c r="R11" s="10" t="s">
        <v>120</v>
      </c>
      <c r="S11" s="10" t="s">
        <v>121</v>
      </c>
      <c r="T11" s="10" t="s">
        <v>120</v>
      </c>
      <c r="U11" s="10" t="s">
        <v>121</v>
      </c>
      <c r="V11" s="10" t="s">
        <v>121</v>
      </c>
      <c r="W11" s="10" t="s">
        <v>121</v>
      </c>
      <c r="X11" s="10" t="s">
        <v>121</v>
      </c>
    </row>
    <row r="12" spans="1:24" ht="16.5" customHeight="1">
      <c r="A12" s="3"/>
      <c r="B12" s="9" t="str">
        <f t="shared" si="0"/>
        <v>高校男子個人</v>
      </c>
      <c r="C12" s="10">
        <v>10</v>
      </c>
      <c r="D12" s="10" t="s">
        <v>128</v>
      </c>
      <c r="E12" s="10" t="s">
        <v>127</v>
      </c>
      <c r="F12" s="10" t="s">
        <v>119</v>
      </c>
      <c r="G12" s="10" t="s">
        <v>121</v>
      </c>
      <c r="H12" s="10" t="s">
        <v>120</v>
      </c>
      <c r="I12" s="10" t="s">
        <v>120</v>
      </c>
      <c r="J12" s="10" t="s">
        <v>121</v>
      </c>
      <c r="K12" s="10" t="s">
        <v>120</v>
      </c>
      <c r="L12" s="10" t="s">
        <v>120</v>
      </c>
      <c r="M12" s="10" t="s">
        <v>121</v>
      </c>
      <c r="N12" s="10" t="s">
        <v>120</v>
      </c>
      <c r="O12" s="10" t="s">
        <v>120</v>
      </c>
      <c r="P12" s="10" t="s">
        <v>121</v>
      </c>
      <c r="Q12" s="10" t="s">
        <v>120</v>
      </c>
      <c r="R12" s="10" t="s">
        <v>120</v>
      </c>
      <c r="S12" s="10" t="s">
        <v>121</v>
      </c>
      <c r="T12" s="10" t="s">
        <v>120</v>
      </c>
      <c r="U12" s="10" t="s">
        <v>121</v>
      </c>
      <c r="V12" s="10" t="s">
        <v>121</v>
      </c>
      <c r="W12" s="10" t="s">
        <v>121</v>
      </c>
      <c r="X12" s="10" t="s">
        <v>121</v>
      </c>
    </row>
    <row r="13" spans="1:24" ht="16.5" customHeight="1">
      <c r="A13" s="3"/>
      <c r="B13" s="9" t="str">
        <f t="shared" si="0"/>
        <v>一般女子個人</v>
      </c>
      <c r="C13" s="10">
        <v>11</v>
      </c>
      <c r="D13" s="10" t="s">
        <v>16</v>
      </c>
      <c r="E13" s="10" t="s">
        <v>126</v>
      </c>
      <c r="F13" s="10" t="s">
        <v>119</v>
      </c>
      <c r="G13" s="10" t="s">
        <v>121</v>
      </c>
      <c r="H13" s="10" t="s">
        <v>120</v>
      </c>
      <c r="I13" s="10" t="s">
        <v>120</v>
      </c>
      <c r="J13" s="10" t="s">
        <v>121</v>
      </c>
      <c r="K13" s="10" t="s">
        <v>120</v>
      </c>
      <c r="L13" s="10" t="s">
        <v>120</v>
      </c>
      <c r="M13" s="10" t="s">
        <v>121</v>
      </c>
      <c r="N13" s="10" t="s">
        <v>120</v>
      </c>
      <c r="O13" s="10" t="s">
        <v>120</v>
      </c>
      <c r="P13" s="10" t="s">
        <v>121</v>
      </c>
      <c r="Q13" s="10" t="s">
        <v>120</v>
      </c>
      <c r="R13" s="10" t="s">
        <v>120</v>
      </c>
      <c r="S13" s="10" t="s">
        <v>121</v>
      </c>
      <c r="T13" s="10" t="s">
        <v>120</v>
      </c>
      <c r="U13" s="10" t="s">
        <v>121</v>
      </c>
      <c r="V13" s="10" t="s">
        <v>121</v>
      </c>
      <c r="W13" s="10" t="s">
        <v>121</v>
      </c>
      <c r="X13" s="10" t="s">
        <v>121</v>
      </c>
    </row>
    <row r="14" spans="1:24" ht="16.5" customHeight="1">
      <c r="A14" s="3"/>
      <c r="B14" s="9" t="str">
        <f t="shared" si="0"/>
        <v>一般男子個人</v>
      </c>
      <c r="C14" s="10">
        <v>12</v>
      </c>
      <c r="D14" s="10" t="s">
        <v>16</v>
      </c>
      <c r="E14" s="10" t="s">
        <v>127</v>
      </c>
      <c r="F14" s="10" t="s">
        <v>119</v>
      </c>
      <c r="G14" s="10" t="s">
        <v>121</v>
      </c>
      <c r="H14" s="10" t="s">
        <v>120</v>
      </c>
      <c r="I14" s="10" t="s">
        <v>120</v>
      </c>
      <c r="J14" s="10" t="s">
        <v>121</v>
      </c>
      <c r="K14" s="10" t="s">
        <v>120</v>
      </c>
      <c r="L14" s="10" t="s">
        <v>120</v>
      </c>
      <c r="M14" s="10" t="s">
        <v>121</v>
      </c>
      <c r="N14" s="10" t="s">
        <v>120</v>
      </c>
      <c r="O14" s="10" t="s">
        <v>120</v>
      </c>
      <c r="P14" s="10" t="s">
        <v>121</v>
      </c>
      <c r="Q14" s="10" t="s">
        <v>120</v>
      </c>
      <c r="R14" s="10" t="s">
        <v>120</v>
      </c>
      <c r="S14" s="10" t="s">
        <v>121</v>
      </c>
      <c r="T14" s="10" t="s">
        <v>120</v>
      </c>
      <c r="U14" s="10" t="s">
        <v>121</v>
      </c>
      <c r="V14" s="10" t="s">
        <v>121</v>
      </c>
      <c r="W14" s="10" t="s">
        <v>121</v>
      </c>
      <c r="X14" s="10" t="s">
        <v>121</v>
      </c>
    </row>
    <row r="15" spans="1:24" ht="16.5" customHeight="1">
      <c r="A15" s="3"/>
      <c r="B15" s="9" t="str">
        <f t="shared" si="0"/>
        <v>３０才以上女子個人</v>
      </c>
      <c r="C15" s="10">
        <v>13</v>
      </c>
      <c r="D15" s="10" t="s">
        <v>129</v>
      </c>
      <c r="E15" s="10" t="s">
        <v>126</v>
      </c>
      <c r="F15" s="10" t="s">
        <v>119</v>
      </c>
      <c r="G15" s="10" t="s">
        <v>120</v>
      </c>
      <c r="H15" s="10" t="s">
        <v>120</v>
      </c>
      <c r="I15" s="10" t="s">
        <v>121</v>
      </c>
      <c r="J15" s="10" t="s">
        <v>120</v>
      </c>
      <c r="K15" s="10" t="s">
        <v>120</v>
      </c>
      <c r="L15" s="10" t="s">
        <v>121</v>
      </c>
      <c r="M15" s="10" t="s">
        <v>120</v>
      </c>
      <c r="N15" s="10" t="s">
        <v>120</v>
      </c>
      <c r="O15" s="10" t="s">
        <v>121</v>
      </c>
      <c r="P15" s="10" t="s">
        <v>120</v>
      </c>
      <c r="Q15" s="10" t="s">
        <v>120</v>
      </c>
      <c r="R15" s="10" t="s">
        <v>121</v>
      </c>
      <c r="S15" s="10" t="s">
        <v>120</v>
      </c>
      <c r="T15" s="10" t="s">
        <v>121</v>
      </c>
      <c r="U15" s="10" t="s">
        <v>121</v>
      </c>
      <c r="V15" s="10" t="s">
        <v>121</v>
      </c>
      <c r="W15" s="10" t="s">
        <v>121</v>
      </c>
      <c r="X15" s="10" t="s">
        <v>121</v>
      </c>
    </row>
    <row r="16" spans="1:24" ht="16.5" customHeight="1">
      <c r="A16" s="3"/>
      <c r="B16" s="9" t="str">
        <f t="shared" si="0"/>
        <v>３０才以上男子個人</v>
      </c>
      <c r="C16" s="10">
        <v>14</v>
      </c>
      <c r="D16" s="10" t="s">
        <v>129</v>
      </c>
      <c r="E16" s="10" t="s">
        <v>127</v>
      </c>
      <c r="F16" s="10" t="s">
        <v>119</v>
      </c>
      <c r="G16" s="10" t="s">
        <v>120</v>
      </c>
      <c r="H16" s="10" t="s">
        <v>120</v>
      </c>
      <c r="I16" s="10" t="s">
        <v>121</v>
      </c>
      <c r="J16" s="10" t="s">
        <v>120</v>
      </c>
      <c r="K16" s="10" t="s">
        <v>120</v>
      </c>
      <c r="L16" s="10" t="s">
        <v>121</v>
      </c>
      <c r="M16" s="10" t="s">
        <v>120</v>
      </c>
      <c r="N16" s="10" t="s">
        <v>120</v>
      </c>
      <c r="O16" s="10" t="s">
        <v>121</v>
      </c>
      <c r="P16" s="10" t="s">
        <v>120</v>
      </c>
      <c r="Q16" s="10" t="s">
        <v>120</v>
      </c>
      <c r="R16" s="10" t="s">
        <v>121</v>
      </c>
      <c r="S16" s="10" t="s">
        <v>120</v>
      </c>
      <c r="T16" s="10" t="s">
        <v>121</v>
      </c>
      <c r="U16" s="10" t="s">
        <v>121</v>
      </c>
      <c r="V16" s="10" t="s">
        <v>121</v>
      </c>
      <c r="W16" s="10" t="s">
        <v>121</v>
      </c>
      <c r="X16" s="10" t="s">
        <v>121</v>
      </c>
    </row>
    <row r="17" spans="2:24" ht="16.5" customHeight="1">
      <c r="B17" s="9" t="str">
        <f t="shared" si="0"/>
        <v>４０才以上女子個人</v>
      </c>
      <c r="C17" s="10">
        <v>15</v>
      </c>
      <c r="D17" s="10" t="s">
        <v>130</v>
      </c>
      <c r="E17" s="10" t="s">
        <v>126</v>
      </c>
      <c r="F17" s="10" t="s">
        <v>119</v>
      </c>
      <c r="G17" s="10" t="s">
        <v>120</v>
      </c>
      <c r="H17" s="10" t="s">
        <v>120</v>
      </c>
      <c r="I17" s="10" t="s">
        <v>121</v>
      </c>
      <c r="J17" s="10" t="s">
        <v>120</v>
      </c>
      <c r="K17" s="10" t="s">
        <v>120</v>
      </c>
      <c r="L17" s="10" t="s">
        <v>121</v>
      </c>
      <c r="M17" s="10" t="s">
        <v>120</v>
      </c>
      <c r="N17" s="10" t="s">
        <v>120</v>
      </c>
      <c r="O17" s="10" t="s">
        <v>121</v>
      </c>
      <c r="P17" s="10" t="s">
        <v>120</v>
      </c>
      <c r="Q17" s="10" t="s">
        <v>120</v>
      </c>
      <c r="R17" s="10" t="s">
        <v>121</v>
      </c>
      <c r="S17" s="10" t="s">
        <v>120</v>
      </c>
      <c r="T17" s="10" t="s">
        <v>121</v>
      </c>
      <c r="U17" s="10" t="s">
        <v>121</v>
      </c>
      <c r="V17" s="10" t="s">
        <v>121</v>
      </c>
      <c r="W17" s="10" t="s">
        <v>121</v>
      </c>
      <c r="X17" s="10" t="s">
        <v>121</v>
      </c>
    </row>
    <row r="18" spans="2:24" ht="16.5" customHeight="1">
      <c r="B18" s="9" t="str">
        <f t="shared" si="0"/>
        <v>４０才以上男子個人</v>
      </c>
      <c r="C18" s="10">
        <v>16</v>
      </c>
      <c r="D18" s="10" t="s">
        <v>130</v>
      </c>
      <c r="E18" s="10" t="s">
        <v>127</v>
      </c>
      <c r="F18" s="10" t="s">
        <v>119</v>
      </c>
      <c r="G18" s="10" t="s">
        <v>120</v>
      </c>
      <c r="H18" s="10" t="s">
        <v>120</v>
      </c>
      <c r="I18" s="10" t="s">
        <v>121</v>
      </c>
      <c r="J18" s="10" t="s">
        <v>120</v>
      </c>
      <c r="K18" s="10" t="s">
        <v>120</v>
      </c>
      <c r="L18" s="10" t="s">
        <v>121</v>
      </c>
      <c r="M18" s="10" t="s">
        <v>120</v>
      </c>
      <c r="N18" s="10" t="s">
        <v>120</v>
      </c>
      <c r="O18" s="10" t="s">
        <v>121</v>
      </c>
      <c r="P18" s="10" t="s">
        <v>120</v>
      </c>
      <c r="Q18" s="10" t="s">
        <v>120</v>
      </c>
      <c r="R18" s="10" t="s">
        <v>121</v>
      </c>
      <c r="S18" s="10" t="s">
        <v>120</v>
      </c>
      <c r="T18" s="10" t="s">
        <v>121</v>
      </c>
      <c r="U18" s="10" t="s">
        <v>121</v>
      </c>
      <c r="V18" s="10" t="s">
        <v>121</v>
      </c>
      <c r="W18" s="10" t="s">
        <v>121</v>
      </c>
      <c r="X18" s="10" t="s">
        <v>121</v>
      </c>
    </row>
    <row r="19" spans="2:24" ht="16.5" customHeight="1">
      <c r="B19" s="9" t="str">
        <f t="shared" si="0"/>
        <v>５０才以上女子個人</v>
      </c>
      <c r="C19" s="10">
        <v>17</v>
      </c>
      <c r="D19" s="10" t="s">
        <v>131</v>
      </c>
      <c r="E19" s="10" t="s">
        <v>126</v>
      </c>
      <c r="F19" s="10" t="s">
        <v>119</v>
      </c>
      <c r="G19" s="10" t="s">
        <v>120</v>
      </c>
      <c r="H19" s="10" t="s">
        <v>120</v>
      </c>
      <c r="I19" s="10" t="s">
        <v>121</v>
      </c>
      <c r="J19" s="10" t="s">
        <v>120</v>
      </c>
      <c r="K19" s="10" t="s">
        <v>120</v>
      </c>
      <c r="L19" s="10" t="s">
        <v>121</v>
      </c>
      <c r="M19" s="10" t="s">
        <v>120</v>
      </c>
      <c r="N19" s="10" t="s">
        <v>120</v>
      </c>
      <c r="O19" s="10" t="s">
        <v>121</v>
      </c>
      <c r="P19" s="10" t="s">
        <v>120</v>
      </c>
      <c r="Q19" s="10" t="s">
        <v>120</v>
      </c>
      <c r="R19" s="10" t="s">
        <v>121</v>
      </c>
      <c r="S19" s="10" t="s">
        <v>120</v>
      </c>
      <c r="T19" s="10" t="s">
        <v>121</v>
      </c>
      <c r="U19" s="10" t="s">
        <v>121</v>
      </c>
      <c r="V19" s="10" t="s">
        <v>121</v>
      </c>
      <c r="W19" s="10" t="s">
        <v>121</v>
      </c>
      <c r="X19" s="10" t="s">
        <v>121</v>
      </c>
    </row>
    <row r="20" spans="2:24" ht="16.5" customHeight="1">
      <c r="B20" s="9" t="str">
        <f t="shared" si="0"/>
        <v>５０才以上男子個人</v>
      </c>
      <c r="C20" s="10">
        <v>18</v>
      </c>
      <c r="D20" s="10" t="s">
        <v>131</v>
      </c>
      <c r="E20" s="10" t="s">
        <v>127</v>
      </c>
      <c r="F20" s="10" t="s">
        <v>119</v>
      </c>
      <c r="G20" s="10" t="s">
        <v>120</v>
      </c>
      <c r="H20" s="10" t="s">
        <v>120</v>
      </c>
      <c r="I20" s="10" t="s">
        <v>121</v>
      </c>
      <c r="J20" s="10" t="s">
        <v>120</v>
      </c>
      <c r="K20" s="10" t="s">
        <v>120</v>
      </c>
      <c r="L20" s="10" t="s">
        <v>121</v>
      </c>
      <c r="M20" s="10" t="s">
        <v>120</v>
      </c>
      <c r="N20" s="10" t="s">
        <v>120</v>
      </c>
      <c r="O20" s="10" t="s">
        <v>121</v>
      </c>
      <c r="P20" s="10" t="s">
        <v>120</v>
      </c>
      <c r="Q20" s="10" t="s">
        <v>120</v>
      </c>
      <c r="R20" s="10" t="s">
        <v>121</v>
      </c>
      <c r="S20" s="10" t="s">
        <v>120</v>
      </c>
      <c r="T20" s="10" t="s">
        <v>121</v>
      </c>
      <c r="U20" s="10" t="s">
        <v>121</v>
      </c>
      <c r="V20" s="10" t="s">
        <v>121</v>
      </c>
      <c r="W20" s="10" t="s">
        <v>121</v>
      </c>
      <c r="X20" s="10" t="s">
        <v>121</v>
      </c>
    </row>
    <row r="21" spans="2:24" ht="16.5" customHeight="1">
      <c r="B21" s="9" t="str">
        <f t="shared" si="0"/>
        <v>６０才以上女子個人</v>
      </c>
      <c r="C21" s="10">
        <v>19</v>
      </c>
      <c r="D21" s="10" t="s">
        <v>132</v>
      </c>
      <c r="E21" s="10" t="s">
        <v>126</v>
      </c>
      <c r="F21" s="10" t="s">
        <v>119</v>
      </c>
      <c r="G21" s="10" t="s">
        <v>120</v>
      </c>
      <c r="H21" s="10" t="s">
        <v>120</v>
      </c>
      <c r="I21" s="10" t="s">
        <v>121</v>
      </c>
      <c r="J21" s="10" t="s">
        <v>120</v>
      </c>
      <c r="K21" s="10" t="s">
        <v>120</v>
      </c>
      <c r="L21" s="10" t="s">
        <v>121</v>
      </c>
      <c r="M21" s="10" t="s">
        <v>120</v>
      </c>
      <c r="N21" s="10" t="s">
        <v>120</v>
      </c>
      <c r="O21" s="10" t="s">
        <v>121</v>
      </c>
      <c r="P21" s="10" t="s">
        <v>120</v>
      </c>
      <c r="Q21" s="10" t="s">
        <v>120</v>
      </c>
      <c r="R21" s="10" t="s">
        <v>121</v>
      </c>
      <c r="S21" s="10" t="s">
        <v>120</v>
      </c>
      <c r="T21" s="10" t="s">
        <v>121</v>
      </c>
      <c r="U21" s="10" t="s">
        <v>121</v>
      </c>
      <c r="V21" s="10" t="s">
        <v>121</v>
      </c>
      <c r="W21" s="10" t="s">
        <v>121</v>
      </c>
      <c r="X21" s="10" t="s">
        <v>121</v>
      </c>
    </row>
    <row r="22" spans="2:24" ht="16.5" customHeight="1">
      <c r="B22" s="9" t="str">
        <f t="shared" si="0"/>
        <v>６０才以上男子個人</v>
      </c>
      <c r="C22" s="10">
        <v>20</v>
      </c>
      <c r="D22" s="10" t="s">
        <v>132</v>
      </c>
      <c r="E22" s="10" t="s">
        <v>127</v>
      </c>
      <c r="F22" s="10" t="s">
        <v>119</v>
      </c>
      <c r="G22" s="10" t="s">
        <v>120</v>
      </c>
      <c r="H22" s="10" t="s">
        <v>120</v>
      </c>
      <c r="I22" s="10" t="s">
        <v>121</v>
      </c>
      <c r="J22" s="10" t="s">
        <v>120</v>
      </c>
      <c r="K22" s="10" t="s">
        <v>120</v>
      </c>
      <c r="L22" s="10" t="s">
        <v>121</v>
      </c>
      <c r="M22" s="10" t="s">
        <v>120</v>
      </c>
      <c r="N22" s="10" t="s">
        <v>120</v>
      </c>
      <c r="O22" s="10" t="s">
        <v>121</v>
      </c>
      <c r="P22" s="10" t="s">
        <v>120</v>
      </c>
      <c r="Q22" s="10" t="s">
        <v>120</v>
      </c>
      <c r="R22" s="10" t="s">
        <v>121</v>
      </c>
      <c r="S22" s="10" t="s">
        <v>120</v>
      </c>
      <c r="T22" s="10" t="s">
        <v>121</v>
      </c>
      <c r="U22" s="10" t="s">
        <v>121</v>
      </c>
      <c r="V22" s="10" t="s">
        <v>121</v>
      </c>
      <c r="W22" s="10" t="s">
        <v>121</v>
      </c>
      <c r="X22" s="10" t="s">
        <v>121</v>
      </c>
    </row>
    <row r="23" spans="2:24" ht="16.5" customHeight="1">
      <c r="B23" s="9" t="str">
        <f t="shared" si="0"/>
        <v>７０才以上女子個人</v>
      </c>
      <c r="C23" s="10">
        <v>21</v>
      </c>
      <c r="D23" s="10" t="s">
        <v>133</v>
      </c>
      <c r="E23" s="10" t="s">
        <v>126</v>
      </c>
      <c r="F23" s="10" t="s">
        <v>119</v>
      </c>
      <c r="G23" s="10" t="s">
        <v>120</v>
      </c>
      <c r="H23" s="10" t="s">
        <v>120</v>
      </c>
      <c r="I23" s="10" t="s">
        <v>121</v>
      </c>
      <c r="J23" s="10" t="s">
        <v>120</v>
      </c>
      <c r="K23" s="10" t="s">
        <v>120</v>
      </c>
      <c r="L23" s="10" t="s">
        <v>121</v>
      </c>
      <c r="M23" s="10" t="s">
        <v>120</v>
      </c>
      <c r="N23" s="10" t="s">
        <v>120</v>
      </c>
      <c r="O23" s="10" t="s">
        <v>121</v>
      </c>
      <c r="P23" s="10" t="s">
        <v>120</v>
      </c>
      <c r="Q23" s="10" t="s">
        <v>120</v>
      </c>
      <c r="R23" s="10" t="s">
        <v>121</v>
      </c>
      <c r="S23" s="10" t="s">
        <v>120</v>
      </c>
      <c r="T23" s="10" t="s">
        <v>121</v>
      </c>
      <c r="U23" s="10" t="s">
        <v>121</v>
      </c>
      <c r="V23" s="10" t="s">
        <v>121</v>
      </c>
      <c r="W23" s="10" t="s">
        <v>121</v>
      </c>
      <c r="X23" s="10" t="s">
        <v>121</v>
      </c>
    </row>
    <row r="24" spans="2:24" ht="16.5" customHeight="1">
      <c r="B24" s="9" t="str">
        <f t="shared" si="0"/>
        <v>７０才以上男子個人</v>
      </c>
      <c r="C24" s="10">
        <v>22</v>
      </c>
      <c r="D24" s="10" t="s">
        <v>133</v>
      </c>
      <c r="E24" s="10" t="s">
        <v>127</v>
      </c>
      <c r="F24" s="10" t="s">
        <v>119</v>
      </c>
      <c r="G24" s="10" t="s">
        <v>120</v>
      </c>
      <c r="H24" s="10" t="s">
        <v>120</v>
      </c>
      <c r="I24" s="10" t="s">
        <v>121</v>
      </c>
      <c r="J24" s="10" t="s">
        <v>120</v>
      </c>
      <c r="K24" s="10" t="s">
        <v>120</v>
      </c>
      <c r="L24" s="10" t="s">
        <v>121</v>
      </c>
      <c r="M24" s="10" t="s">
        <v>120</v>
      </c>
      <c r="N24" s="10" t="s">
        <v>120</v>
      </c>
      <c r="O24" s="10" t="s">
        <v>121</v>
      </c>
      <c r="P24" s="10" t="s">
        <v>120</v>
      </c>
      <c r="Q24" s="10" t="s">
        <v>120</v>
      </c>
      <c r="R24" s="10" t="s">
        <v>121</v>
      </c>
      <c r="S24" s="10" t="s">
        <v>120</v>
      </c>
      <c r="T24" s="10" t="s">
        <v>121</v>
      </c>
      <c r="U24" s="10" t="s">
        <v>121</v>
      </c>
      <c r="V24" s="10" t="s">
        <v>121</v>
      </c>
      <c r="W24" s="10" t="s">
        <v>121</v>
      </c>
      <c r="X24" s="10" t="s">
        <v>121</v>
      </c>
    </row>
    <row r="25" spans="2:24" ht="16.5" customHeight="1">
      <c r="B25" s="9" t="str">
        <f t="shared" si="0"/>
        <v>小学女子ﾘﾚｰ</v>
      </c>
      <c r="C25" s="10">
        <v>23</v>
      </c>
      <c r="D25" s="10" t="s">
        <v>134</v>
      </c>
      <c r="E25" s="10" t="s">
        <v>126</v>
      </c>
      <c r="F25" s="10" t="s">
        <v>135</v>
      </c>
      <c r="G25" s="10" t="s">
        <v>121</v>
      </c>
      <c r="H25" s="10" t="s">
        <v>121</v>
      </c>
      <c r="I25" s="10" t="s">
        <v>121</v>
      </c>
      <c r="J25" s="10" t="s">
        <v>121</v>
      </c>
      <c r="K25" s="10" t="s">
        <v>121</v>
      </c>
      <c r="L25" s="10" t="s">
        <v>121</v>
      </c>
      <c r="M25" s="10" t="s">
        <v>121</v>
      </c>
      <c r="N25" s="10" t="s">
        <v>121</v>
      </c>
      <c r="O25" s="10" t="s">
        <v>121</v>
      </c>
      <c r="P25" s="10" t="s">
        <v>121</v>
      </c>
      <c r="Q25" s="10" t="s">
        <v>121</v>
      </c>
      <c r="R25" s="10" t="s">
        <v>121</v>
      </c>
      <c r="S25" s="10" t="s">
        <v>121</v>
      </c>
      <c r="T25" s="10" t="s">
        <v>121</v>
      </c>
      <c r="U25" s="10" t="s">
        <v>121</v>
      </c>
      <c r="V25" s="10" t="s">
        <v>120</v>
      </c>
      <c r="W25" s="10" t="s">
        <v>121</v>
      </c>
      <c r="X25" s="10" t="s">
        <v>120</v>
      </c>
    </row>
    <row r="26" spans="2:24" ht="16.5" customHeight="1">
      <c r="B26" s="9" t="str">
        <f t="shared" si="0"/>
        <v>小学男子ﾘﾚｰ</v>
      </c>
      <c r="C26" s="10">
        <v>24</v>
      </c>
      <c r="D26" s="10" t="s">
        <v>134</v>
      </c>
      <c r="E26" s="10" t="s">
        <v>127</v>
      </c>
      <c r="F26" s="10" t="s">
        <v>135</v>
      </c>
      <c r="G26" s="10" t="s">
        <v>121</v>
      </c>
      <c r="H26" s="10" t="s">
        <v>121</v>
      </c>
      <c r="I26" s="10" t="s">
        <v>121</v>
      </c>
      <c r="J26" s="10" t="s">
        <v>121</v>
      </c>
      <c r="K26" s="10" t="s">
        <v>121</v>
      </c>
      <c r="L26" s="10" t="s">
        <v>121</v>
      </c>
      <c r="M26" s="10" t="s">
        <v>121</v>
      </c>
      <c r="N26" s="10" t="s">
        <v>121</v>
      </c>
      <c r="O26" s="10" t="s">
        <v>121</v>
      </c>
      <c r="P26" s="10" t="s">
        <v>121</v>
      </c>
      <c r="Q26" s="10" t="s">
        <v>121</v>
      </c>
      <c r="R26" s="10" t="s">
        <v>121</v>
      </c>
      <c r="S26" s="10" t="s">
        <v>121</v>
      </c>
      <c r="T26" s="10" t="s">
        <v>121</v>
      </c>
      <c r="U26" s="10" t="s">
        <v>121</v>
      </c>
      <c r="V26" s="10" t="s">
        <v>120</v>
      </c>
      <c r="W26" s="10" t="s">
        <v>121</v>
      </c>
      <c r="X26" s="10" t="s">
        <v>120</v>
      </c>
    </row>
    <row r="27" spans="2:24" ht="16.5" customHeight="1">
      <c r="B27" s="9" t="str">
        <f t="shared" si="0"/>
        <v>中学女子ﾘﾚｰ</v>
      </c>
      <c r="C27" s="10">
        <v>25</v>
      </c>
      <c r="D27" s="10" t="s">
        <v>125</v>
      </c>
      <c r="E27" s="10" t="s">
        <v>126</v>
      </c>
      <c r="F27" s="10" t="s">
        <v>135</v>
      </c>
      <c r="G27" s="10" t="s">
        <v>121</v>
      </c>
      <c r="H27" s="10" t="s">
        <v>121</v>
      </c>
      <c r="I27" s="10" t="s">
        <v>121</v>
      </c>
      <c r="J27" s="10" t="s">
        <v>121</v>
      </c>
      <c r="K27" s="10" t="s">
        <v>121</v>
      </c>
      <c r="L27" s="10" t="s">
        <v>121</v>
      </c>
      <c r="M27" s="10" t="s">
        <v>121</v>
      </c>
      <c r="N27" s="10" t="s">
        <v>121</v>
      </c>
      <c r="O27" s="10" t="s">
        <v>121</v>
      </c>
      <c r="P27" s="10" t="s">
        <v>121</v>
      </c>
      <c r="Q27" s="10" t="s">
        <v>121</v>
      </c>
      <c r="R27" s="10" t="s">
        <v>121</v>
      </c>
      <c r="S27" s="10" t="s">
        <v>121</v>
      </c>
      <c r="T27" s="10" t="s">
        <v>121</v>
      </c>
      <c r="U27" s="10" t="s">
        <v>121</v>
      </c>
      <c r="V27" s="10" t="s">
        <v>120</v>
      </c>
      <c r="W27" s="10" t="s">
        <v>121</v>
      </c>
      <c r="X27" s="10" t="s">
        <v>120</v>
      </c>
    </row>
    <row r="28" spans="2:24" ht="16.5" customHeight="1">
      <c r="B28" s="9" t="str">
        <f t="shared" si="0"/>
        <v>中学男子ﾘﾚｰ</v>
      </c>
      <c r="C28" s="10">
        <v>26</v>
      </c>
      <c r="D28" s="10" t="s">
        <v>125</v>
      </c>
      <c r="E28" s="10" t="s">
        <v>127</v>
      </c>
      <c r="F28" s="10" t="s">
        <v>135</v>
      </c>
      <c r="G28" s="10" t="s">
        <v>121</v>
      </c>
      <c r="H28" s="10" t="s">
        <v>121</v>
      </c>
      <c r="I28" s="10" t="s">
        <v>121</v>
      </c>
      <c r="J28" s="10" t="s">
        <v>121</v>
      </c>
      <c r="K28" s="10" t="s">
        <v>121</v>
      </c>
      <c r="L28" s="10" t="s">
        <v>121</v>
      </c>
      <c r="M28" s="10" t="s">
        <v>121</v>
      </c>
      <c r="N28" s="10" t="s">
        <v>121</v>
      </c>
      <c r="O28" s="10" t="s">
        <v>121</v>
      </c>
      <c r="P28" s="10" t="s">
        <v>121</v>
      </c>
      <c r="Q28" s="10" t="s">
        <v>121</v>
      </c>
      <c r="R28" s="10" t="s">
        <v>121</v>
      </c>
      <c r="S28" s="10" t="s">
        <v>121</v>
      </c>
      <c r="T28" s="10" t="s">
        <v>121</v>
      </c>
      <c r="U28" s="10" t="s">
        <v>121</v>
      </c>
      <c r="V28" s="10" t="s">
        <v>120</v>
      </c>
      <c r="W28" s="10" t="s">
        <v>121</v>
      </c>
      <c r="X28" s="10" t="s">
        <v>120</v>
      </c>
    </row>
    <row r="29" spans="2:24" ht="16.5" customHeight="1">
      <c r="B29" s="9" t="str">
        <f t="shared" si="0"/>
        <v>高校女子ﾘﾚｰ</v>
      </c>
      <c r="C29" s="10">
        <v>27</v>
      </c>
      <c r="D29" s="10" t="s">
        <v>128</v>
      </c>
      <c r="E29" s="10" t="s">
        <v>126</v>
      </c>
      <c r="F29" s="10" t="s">
        <v>135</v>
      </c>
      <c r="G29" s="10" t="s">
        <v>121</v>
      </c>
      <c r="H29" s="10" t="s">
        <v>121</v>
      </c>
      <c r="I29" s="10" t="s">
        <v>121</v>
      </c>
      <c r="J29" s="10" t="s">
        <v>121</v>
      </c>
      <c r="K29" s="10" t="s">
        <v>121</v>
      </c>
      <c r="L29" s="10" t="s">
        <v>121</v>
      </c>
      <c r="M29" s="10" t="s">
        <v>121</v>
      </c>
      <c r="N29" s="10" t="s">
        <v>121</v>
      </c>
      <c r="O29" s="10" t="s">
        <v>121</v>
      </c>
      <c r="P29" s="10" t="s">
        <v>121</v>
      </c>
      <c r="Q29" s="10" t="s">
        <v>121</v>
      </c>
      <c r="R29" s="10" t="s">
        <v>121</v>
      </c>
      <c r="S29" s="10" t="s">
        <v>121</v>
      </c>
      <c r="T29" s="10" t="s">
        <v>121</v>
      </c>
      <c r="U29" s="10" t="s">
        <v>121</v>
      </c>
      <c r="V29" s="10" t="s">
        <v>120</v>
      </c>
      <c r="W29" s="10" t="s">
        <v>121</v>
      </c>
      <c r="X29" s="10" t="s">
        <v>120</v>
      </c>
    </row>
    <row r="30" spans="2:24" ht="16.5" customHeight="1">
      <c r="B30" s="9" t="str">
        <f t="shared" si="0"/>
        <v>高校男子ﾘﾚｰ</v>
      </c>
      <c r="C30" s="10">
        <v>28</v>
      </c>
      <c r="D30" s="10" t="s">
        <v>128</v>
      </c>
      <c r="E30" s="10" t="s">
        <v>127</v>
      </c>
      <c r="F30" s="10" t="s">
        <v>135</v>
      </c>
      <c r="G30" s="10" t="s">
        <v>121</v>
      </c>
      <c r="H30" s="10" t="s">
        <v>121</v>
      </c>
      <c r="I30" s="10" t="s">
        <v>121</v>
      </c>
      <c r="J30" s="10" t="s">
        <v>121</v>
      </c>
      <c r="K30" s="10" t="s">
        <v>121</v>
      </c>
      <c r="L30" s="10" t="s">
        <v>121</v>
      </c>
      <c r="M30" s="10" t="s">
        <v>121</v>
      </c>
      <c r="N30" s="10" t="s">
        <v>121</v>
      </c>
      <c r="O30" s="10" t="s">
        <v>121</v>
      </c>
      <c r="P30" s="10" t="s">
        <v>121</v>
      </c>
      <c r="Q30" s="10" t="s">
        <v>121</v>
      </c>
      <c r="R30" s="10" t="s">
        <v>121</v>
      </c>
      <c r="S30" s="10" t="s">
        <v>121</v>
      </c>
      <c r="T30" s="10" t="s">
        <v>121</v>
      </c>
      <c r="U30" s="10" t="s">
        <v>121</v>
      </c>
      <c r="V30" s="10" t="s">
        <v>120</v>
      </c>
      <c r="W30" s="10" t="s">
        <v>121</v>
      </c>
      <c r="X30" s="10" t="s">
        <v>120</v>
      </c>
    </row>
    <row r="31" spans="2:24" ht="16.5" customHeight="1">
      <c r="B31" s="9" t="str">
        <f t="shared" si="0"/>
        <v>一般女子ﾘﾚｰ</v>
      </c>
      <c r="C31" s="10">
        <v>29</v>
      </c>
      <c r="D31" s="10" t="s">
        <v>16</v>
      </c>
      <c r="E31" s="10" t="s">
        <v>126</v>
      </c>
      <c r="F31" s="10" t="s">
        <v>135</v>
      </c>
      <c r="G31" s="10" t="s">
        <v>121</v>
      </c>
      <c r="H31" s="10" t="s">
        <v>121</v>
      </c>
      <c r="I31" s="10" t="s">
        <v>121</v>
      </c>
      <c r="J31" s="10" t="s">
        <v>121</v>
      </c>
      <c r="K31" s="10" t="s">
        <v>121</v>
      </c>
      <c r="L31" s="10" t="s">
        <v>121</v>
      </c>
      <c r="M31" s="10" t="s">
        <v>121</v>
      </c>
      <c r="N31" s="10" t="s">
        <v>121</v>
      </c>
      <c r="O31" s="10" t="s">
        <v>121</v>
      </c>
      <c r="P31" s="10" t="s">
        <v>121</v>
      </c>
      <c r="Q31" s="10" t="s">
        <v>121</v>
      </c>
      <c r="R31" s="10" t="s">
        <v>121</v>
      </c>
      <c r="S31" s="10" t="s">
        <v>121</v>
      </c>
      <c r="T31" s="10" t="s">
        <v>121</v>
      </c>
      <c r="U31" s="10" t="s">
        <v>121</v>
      </c>
      <c r="V31" s="10" t="s">
        <v>120</v>
      </c>
      <c r="W31" s="10" t="s">
        <v>121</v>
      </c>
      <c r="X31" s="10" t="s">
        <v>120</v>
      </c>
    </row>
    <row r="32" spans="2:24" ht="16.5" customHeight="1">
      <c r="B32" s="9" t="str">
        <f t="shared" si="0"/>
        <v>一般男子ﾘﾚｰ</v>
      </c>
      <c r="C32" s="10">
        <v>30</v>
      </c>
      <c r="D32" s="10" t="s">
        <v>16</v>
      </c>
      <c r="E32" s="10" t="s">
        <v>127</v>
      </c>
      <c r="F32" s="10" t="s">
        <v>135</v>
      </c>
      <c r="G32" s="10" t="s">
        <v>121</v>
      </c>
      <c r="H32" s="10" t="s">
        <v>121</v>
      </c>
      <c r="I32" s="10" t="s">
        <v>121</v>
      </c>
      <c r="J32" s="10" t="s">
        <v>121</v>
      </c>
      <c r="K32" s="10" t="s">
        <v>121</v>
      </c>
      <c r="L32" s="10" t="s">
        <v>121</v>
      </c>
      <c r="M32" s="10" t="s">
        <v>121</v>
      </c>
      <c r="N32" s="10" t="s">
        <v>121</v>
      </c>
      <c r="O32" s="10" t="s">
        <v>121</v>
      </c>
      <c r="P32" s="10" t="s">
        <v>121</v>
      </c>
      <c r="Q32" s="10" t="s">
        <v>121</v>
      </c>
      <c r="R32" s="10" t="s">
        <v>121</v>
      </c>
      <c r="S32" s="10" t="s">
        <v>121</v>
      </c>
      <c r="T32" s="10" t="s">
        <v>121</v>
      </c>
      <c r="U32" s="10" t="s">
        <v>121</v>
      </c>
      <c r="V32" s="10" t="s">
        <v>120</v>
      </c>
      <c r="W32" s="10" t="s">
        <v>121</v>
      </c>
      <c r="X32" s="10" t="s">
        <v>120</v>
      </c>
    </row>
    <row r="33" spans="2:24" ht="16.5" customHeight="1">
      <c r="B33" s="9" t="str">
        <f t="shared" si="0"/>
        <v>８０才以上女子個人</v>
      </c>
      <c r="C33" s="10">
        <v>31</v>
      </c>
      <c r="D33" s="10" t="s">
        <v>136</v>
      </c>
      <c r="E33" s="10" t="s">
        <v>126</v>
      </c>
      <c r="F33" s="10" t="s">
        <v>119</v>
      </c>
      <c r="G33" s="10" t="s">
        <v>120</v>
      </c>
      <c r="H33" s="10" t="s">
        <v>120</v>
      </c>
      <c r="I33" s="10" t="s">
        <v>121</v>
      </c>
      <c r="J33" s="10" t="s">
        <v>120</v>
      </c>
      <c r="K33" s="10" t="s">
        <v>120</v>
      </c>
      <c r="L33" s="10" t="s">
        <v>121</v>
      </c>
      <c r="M33" s="10" t="s">
        <v>120</v>
      </c>
      <c r="N33" s="10" t="s">
        <v>120</v>
      </c>
      <c r="O33" s="10" t="s">
        <v>121</v>
      </c>
      <c r="P33" s="10" t="s">
        <v>120</v>
      </c>
      <c r="Q33" s="10" t="s">
        <v>120</v>
      </c>
      <c r="R33" s="10" t="s">
        <v>121</v>
      </c>
      <c r="S33" s="10" t="s">
        <v>120</v>
      </c>
      <c r="T33" s="10" t="s">
        <v>121</v>
      </c>
      <c r="U33" s="10" t="s">
        <v>121</v>
      </c>
      <c r="V33" s="10" t="s">
        <v>121</v>
      </c>
      <c r="W33" s="10" t="s">
        <v>121</v>
      </c>
      <c r="X33" s="10" t="s">
        <v>121</v>
      </c>
    </row>
    <row r="34" spans="2:24" ht="16.5" customHeight="1">
      <c r="B34" s="9" t="str">
        <f t="shared" ref="B34:B38" si="1">D34&amp;E34&amp;F34</f>
        <v>８０才以上男子個人</v>
      </c>
      <c r="C34" s="10">
        <v>32</v>
      </c>
      <c r="D34" s="10" t="s">
        <v>136</v>
      </c>
      <c r="E34" s="10" t="s">
        <v>127</v>
      </c>
      <c r="F34" s="10" t="s">
        <v>119</v>
      </c>
      <c r="G34" s="10" t="s">
        <v>120</v>
      </c>
      <c r="H34" s="10" t="s">
        <v>120</v>
      </c>
      <c r="I34" s="10" t="s">
        <v>121</v>
      </c>
      <c r="J34" s="10" t="s">
        <v>120</v>
      </c>
      <c r="K34" s="10" t="s">
        <v>120</v>
      </c>
      <c r="L34" s="10" t="s">
        <v>121</v>
      </c>
      <c r="M34" s="10" t="s">
        <v>120</v>
      </c>
      <c r="N34" s="10" t="s">
        <v>120</v>
      </c>
      <c r="O34" s="10" t="s">
        <v>121</v>
      </c>
      <c r="P34" s="10" t="s">
        <v>120</v>
      </c>
      <c r="Q34" s="10" t="s">
        <v>120</v>
      </c>
      <c r="R34" s="10" t="s">
        <v>121</v>
      </c>
      <c r="S34" s="10" t="s">
        <v>120</v>
      </c>
      <c r="T34" s="10" t="s">
        <v>121</v>
      </c>
      <c r="U34" s="10" t="s">
        <v>121</v>
      </c>
      <c r="V34" s="10" t="s">
        <v>121</v>
      </c>
      <c r="W34" s="10" t="s">
        <v>121</v>
      </c>
      <c r="X34" s="10" t="s">
        <v>121</v>
      </c>
    </row>
    <row r="35" spans="2:24" ht="16.5" customHeight="1">
      <c r="B35" s="9" t="str">
        <f t="shared" si="1"/>
        <v>９０才以上女子個人</v>
      </c>
      <c r="C35" s="10">
        <v>33</v>
      </c>
      <c r="D35" s="10" t="s">
        <v>137</v>
      </c>
      <c r="E35" s="10" t="s">
        <v>126</v>
      </c>
      <c r="F35" s="10" t="s">
        <v>119</v>
      </c>
      <c r="G35" s="10" t="s">
        <v>120</v>
      </c>
      <c r="H35" s="10" t="s">
        <v>120</v>
      </c>
      <c r="I35" s="10" t="s">
        <v>121</v>
      </c>
      <c r="J35" s="10" t="s">
        <v>120</v>
      </c>
      <c r="K35" s="10" t="s">
        <v>120</v>
      </c>
      <c r="L35" s="10" t="s">
        <v>121</v>
      </c>
      <c r="M35" s="10" t="s">
        <v>120</v>
      </c>
      <c r="N35" s="10" t="s">
        <v>120</v>
      </c>
      <c r="O35" s="10" t="s">
        <v>121</v>
      </c>
      <c r="P35" s="10" t="s">
        <v>120</v>
      </c>
      <c r="Q35" s="10" t="s">
        <v>120</v>
      </c>
      <c r="R35" s="10" t="s">
        <v>121</v>
      </c>
      <c r="S35" s="10" t="s">
        <v>120</v>
      </c>
      <c r="T35" s="10" t="s">
        <v>121</v>
      </c>
      <c r="U35" s="10" t="s">
        <v>121</v>
      </c>
      <c r="V35" s="10" t="s">
        <v>121</v>
      </c>
      <c r="W35" s="10" t="s">
        <v>121</v>
      </c>
      <c r="X35" s="10" t="s">
        <v>121</v>
      </c>
    </row>
    <row r="36" spans="2:24" ht="16.5" customHeight="1">
      <c r="B36" s="9" t="str">
        <f t="shared" si="1"/>
        <v>９０才以上男子個人</v>
      </c>
      <c r="C36" s="10">
        <v>34</v>
      </c>
      <c r="D36" s="10" t="s">
        <v>137</v>
      </c>
      <c r="E36" s="10" t="s">
        <v>127</v>
      </c>
      <c r="F36" s="10" t="s">
        <v>119</v>
      </c>
      <c r="G36" s="10" t="s">
        <v>120</v>
      </c>
      <c r="H36" s="10" t="s">
        <v>120</v>
      </c>
      <c r="I36" s="10" t="s">
        <v>121</v>
      </c>
      <c r="J36" s="10" t="s">
        <v>120</v>
      </c>
      <c r="K36" s="10" t="s">
        <v>120</v>
      </c>
      <c r="L36" s="10" t="s">
        <v>121</v>
      </c>
      <c r="M36" s="10" t="s">
        <v>120</v>
      </c>
      <c r="N36" s="10" t="s">
        <v>120</v>
      </c>
      <c r="O36" s="10" t="s">
        <v>121</v>
      </c>
      <c r="P36" s="10" t="s">
        <v>120</v>
      </c>
      <c r="Q36" s="10" t="s">
        <v>120</v>
      </c>
      <c r="R36" s="10" t="s">
        <v>121</v>
      </c>
      <c r="S36" s="10" t="s">
        <v>120</v>
      </c>
      <c r="T36" s="10" t="s">
        <v>121</v>
      </c>
      <c r="U36" s="10" t="s">
        <v>121</v>
      </c>
      <c r="V36" s="10" t="s">
        <v>121</v>
      </c>
      <c r="W36" s="10" t="s">
        <v>121</v>
      </c>
      <c r="X36" s="10" t="s">
        <v>121</v>
      </c>
    </row>
    <row r="37" spans="2:24" ht="16.5" customHeight="1">
      <c r="B37" s="9" t="str">
        <f t="shared" si="1"/>
        <v>１００才以上女子個人</v>
      </c>
      <c r="C37" s="10">
        <v>35</v>
      </c>
      <c r="D37" s="10" t="s">
        <v>138</v>
      </c>
      <c r="E37" s="10" t="s">
        <v>126</v>
      </c>
      <c r="F37" s="10" t="s">
        <v>119</v>
      </c>
      <c r="G37" s="10" t="s">
        <v>120</v>
      </c>
      <c r="H37" s="10" t="s">
        <v>120</v>
      </c>
      <c r="I37" s="10" t="s">
        <v>121</v>
      </c>
      <c r="J37" s="10" t="s">
        <v>120</v>
      </c>
      <c r="K37" s="10" t="s">
        <v>120</v>
      </c>
      <c r="L37" s="10" t="s">
        <v>121</v>
      </c>
      <c r="M37" s="10" t="s">
        <v>120</v>
      </c>
      <c r="N37" s="10" t="s">
        <v>120</v>
      </c>
      <c r="O37" s="10" t="s">
        <v>121</v>
      </c>
      <c r="P37" s="10" t="s">
        <v>120</v>
      </c>
      <c r="Q37" s="10" t="s">
        <v>120</v>
      </c>
      <c r="R37" s="10" t="s">
        <v>121</v>
      </c>
      <c r="S37" s="10" t="s">
        <v>120</v>
      </c>
      <c r="T37" s="10" t="s">
        <v>121</v>
      </c>
      <c r="U37" s="10" t="s">
        <v>121</v>
      </c>
      <c r="V37" s="10" t="s">
        <v>121</v>
      </c>
      <c r="W37" s="10" t="s">
        <v>121</v>
      </c>
      <c r="X37" s="10" t="s">
        <v>121</v>
      </c>
    </row>
    <row r="38" spans="2:24" ht="16.5" customHeight="1">
      <c r="B38" s="9" t="str">
        <f t="shared" si="1"/>
        <v>１００才以上男子個人</v>
      </c>
      <c r="C38" s="10">
        <v>36</v>
      </c>
      <c r="D38" s="10" t="s">
        <v>138</v>
      </c>
      <c r="E38" s="10" t="s">
        <v>127</v>
      </c>
      <c r="F38" s="10" t="s">
        <v>119</v>
      </c>
      <c r="G38" s="10" t="s">
        <v>120</v>
      </c>
      <c r="H38" s="10" t="s">
        <v>120</v>
      </c>
      <c r="I38" s="10" t="s">
        <v>121</v>
      </c>
      <c r="J38" s="10" t="s">
        <v>120</v>
      </c>
      <c r="K38" s="10" t="s">
        <v>120</v>
      </c>
      <c r="L38" s="10" t="s">
        <v>121</v>
      </c>
      <c r="M38" s="10" t="s">
        <v>120</v>
      </c>
      <c r="N38" s="10" t="s">
        <v>120</v>
      </c>
      <c r="O38" s="10" t="s">
        <v>121</v>
      </c>
      <c r="P38" s="10" t="s">
        <v>120</v>
      </c>
      <c r="Q38" s="10" t="s">
        <v>120</v>
      </c>
      <c r="R38" s="10" t="s">
        <v>121</v>
      </c>
      <c r="S38" s="10" t="s">
        <v>120</v>
      </c>
      <c r="T38" s="10" t="s">
        <v>121</v>
      </c>
      <c r="U38" s="10" t="s">
        <v>121</v>
      </c>
      <c r="V38" s="10" t="s">
        <v>121</v>
      </c>
      <c r="W38" s="10" t="s">
        <v>121</v>
      </c>
      <c r="X38" s="10" t="s">
        <v>121</v>
      </c>
    </row>
  </sheetData>
  <phoneticPr fontId="19"/>
  <dataValidations count="1">
    <dataValidation type="list" allowBlank="1" showInputMessage="1" showErrorMessage="1" sqref="G3:X38" xr:uid="{00000000-0002-0000-0200-000000000000}">
      <formula1>"○,×,"</formula1>
    </dataValidation>
  </dataValidations>
  <pageMargins left="0.74803149606299202" right="0.74803149606299202" top="0.98425196850393704" bottom="0.98425196850393704" header="0.511811023622047" footer="0.511811023622047"/>
  <pageSetup paperSize="9" orientation="landscape"/>
  <headerFooter alignWithMargins="0">
    <oddFooter>&amp;L&amp;F,&amp;A&amp;C&amp;P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申込一覧表</vt:lpstr>
      <vt:lpstr>リレーオーダー</vt:lpstr>
      <vt:lpstr>種目一覧</vt:lpstr>
      <vt:lpstr>リレーオーダー!Print_Area</vt:lpstr>
      <vt:lpstr>申込一覧表!Print_Area</vt:lpstr>
      <vt:lpstr>リレーオーダー!Print_Titles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K.Yasuda</dc:creator>
  <cp:lastModifiedBy>nobuhisa kanamaru</cp:lastModifiedBy>
  <cp:lastPrinted>2023-04-30T16:53:00Z</cp:lastPrinted>
  <dcterms:created xsi:type="dcterms:W3CDTF">2011-09-30T20:51:00Z</dcterms:created>
  <dcterms:modified xsi:type="dcterms:W3CDTF">2025-05-13T21:43:24Z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